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38400" windowHeight="17440"/>
  </bookViews>
  <sheets>
    <sheet name="Смета Резервного фонда на 2024 " sheetId="1" r:id="rId1"/>
    <sheet name="план +потери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5" l="1"/>
  <c r="J47" i="5"/>
  <c r="I47" i="5"/>
  <c r="G47" i="5"/>
  <c r="F47" i="5"/>
  <c r="J46" i="5"/>
  <c r="I46" i="5"/>
  <c r="G46" i="5"/>
  <c r="F46" i="5"/>
  <c r="J45" i="5"/>
  <c r="I45" i="5"/>
  <c r="G45" i="5"/>
  <c r="F45" i="5"/>
  <c r="J44" i="5"/>
  <c r="I44" i="5"/>
  <c r="G44" i="5"/>
  <c r="F44" i="5"/>
  <c r="J43" i="5"/>
  <c r="I43" i="5"/>
  <c r="G43" i="5"/>
  <c r="F43" i="5"/>
  <c r="J42" i="5"/>
  <c r="I42" i="5"/>
  <c r="G42" i="5"/>
  <c r="F42" i="5"/>
  <c r="J41" i="5"/>
  <c r="I41" i="5"/>
  <c r="G41" i="5"/>
  <c r="F41" i="5"/>
  <c r="J40" i="5"/>
  <c r="I40" i="5"/>
  <c r="G40" i="5"/>
  <c r="F40" i="5"/>
  <c r="J39" i="5"/>
  <c r="I39" i="5"/>
  <c r="G39" i="5"/>
  <c r="F39" i="5"/>
  <c r="J38" i="5"/>
  <c r="G38" i="5"/>
  <c r="F38" i="5"/>
  <c r="J37" i="5"/>
  <c r="I37" i="5"/>
  <c r="G37" i="5"/>
  <c r="F37" i="5"/>
  <c r="J36" i="5"/>
  <c r="I36" i="5"/>
  <c r="G36" i="5"/>
  <c r="F36" i="5"/>
  <c r="J35" i="5"/>
  <c r="I35" i="5"/>
  <c r="G35" i="5"/>
  <c r="F35" i="5"/>
  <c r="J34" i="5"/>
  <c r="I34" i="5"/>
  <c r="G34" i="5"/>
  <c r="F34" i="5"/>
  <c r="J33" i="5"/>
  <c r="I33" i="5"/>
  <c r="G33" i="5"/>
  <c r="F33" i="5"/>
  <c r="J32" i="5"/>
  <c r="G32" i="5"/>
  <c r="F32" i="5"/>
  <c r="J31" i="5"/>
  <c r="I31" i="5"/>
  <c r="G31" i="5"/>
  <c r="F31" i="5"/>
  <c r="J30" i="5"/>
  <c r="I30" i="5"/>
  <c r="G30" i="5"/>
  <c r="F30" i="5"/>
  <c r="J29" i="5"/>
  <c r="G29" i="5"/>
  <c r="F29" i="5"/>
  <c r="J28" i="5"/>
  <c r="I28" i="5"/>
  <c r="F28" i="5"/>
  <c r="J27" i="5"/>
  <c r="I27" i="5"/>
  <c r="G27" i="5"/>
  <c r="F27" i="5"/>
  <c r="J26" i="5"/>
  <c r="I26" i="5"/>
  <c r="G26" i="5"/>
  <c r="F26" i="5"/>
  <c r="J25" i="5"/>
  <c r="I25" i="5"/>
  <c r="G25" i="5"/>
  <c r="F25" i="5"/>
  <c r="J24" i="5"/>
  <c r="I24" i="5"/>
  <c r="F24" i="5"/>
  <c r="J23" i="5"/>
  <c r="G23" i="5"/>
  <c r="F23" i="5"/>
  <c r="J22" i="5"/>
  <c r="I22" i="5"/>
  <c r="G22" i="5"/>
  <c r="F22" i="5"/>
  <c r="J21" i="5"/>
  <c r="I21" i="5"/>
  <c r="G21" i="5"/>
  <c r="F21" i="5"/>
  <c r="J20" i="5"/>
  <c r="G20" i="5"/>
  <c r="F20" i="5"/>
  <c r="J19" i="5"/>
  <c r="I19" i="5"/>
  <c r="G19" i="5"/>
  <c r="F19" i="5"/>
  <c r="J18" i="5"/>
  <c r="I18" i="5"/>
  <c r="G18" i="5"/>
  <c r="F18" i="5"/>
  <c r="J17" i="5"/>
  <c r="I17" i="5"/>
  <c r="G17" i="5"/>
  <c r="F17" i="5"/>
  <c r="J16" i="5"/>
  <c r="I16" i="5"/>
  <c r="G16" i="5"/>
  <c r="F16" i="5"/>
  <c r="J15" i="5"/>
  <c r="I15" i="5"/>
  <c r="G15" i="5"/>
  <c r="F15" i="5"/>
  <c r="J14" i="5"/>
  <c r="I14" i="5"/>
  <c r="G14" i="5"/>
  <c r="F14" i="5"/>
  <c r="J13" i="5"/>
  <c r="I13" i="5"/>
  <c r="G13" i="5"/>
  <c r="F13" i="5"/>
  <c r="J12" i="5"/>
  <c r="I12" i="5"/>
  <c r="G12" i="5"/>
  <c r="F12" i="5"/>
  <c r="J11" i="5"/>
  <c r="I11" i="5"/>
  <c r="G11" i="5"/>
  <c r="F11" i="5"/>
  <c r="J10" i="5"/>
  <c r="H10" i="5"/>
  <c r="I10" i="5" s="1"/>
  <c r="G10" i="5"/>
  <c r="F10" i="5"/>
  <c r="J9" i="5"/>
  <c r="I9" i="5"/>
  <c r="J8" i="5"/>
  <c r="I8" i="5"/>
  <c r="G8" i="5"/>
  <c r="F8" i="5"/>
  <c r="G7" i="5"/>
  <c r="F7" i="5"/>
  <c r="G6" i="5"/>
  <c r="F6" i="5"/>
  <c r="G5" i="5"/>
  <c r="F5" i="5"/>
  <c r="E4" i="5"/>
  <c r="D4" i="5"/>
  <c r="G4" i="5" l="1"/>
  <c r="I32" i="5"/>
  <c r="I20" i="5"/>
  <c r="F4" i="5"/>
  <c r="I38" i="5"/>
  <c r="H6" i="5" l="1"/>
  <c r="I6" i="5" l="1"/>
  <c r="H7" i="5"/>
  <c r="H5" i="5" s="1"/>
  <c r="J6" i="5"/>
  <c r="J7" i="5" l="1"/>
  <c r="I7" i="5"/>
  <c r="H4" i="5"/>
  <c r="I5" i="5"/>
  <c r="J5" i="5"/>
  <c r="D52" i="5" l="1"/>
  <c r="D55" i="5" s="1"/>
  <c r="D56" i="5" s="1"/>
  <c r="H49" i="5" s="1"/>
  <c r="I4" i="5"/>
  <c r="J4" i="5"/>
</calcChain>
</file>

<file path=xl/comments1.xml><?xml version="1.0" encoding="utf-8"?>
<comments xmlns="http://schemas.openxmlformats.org/spreadsheetml/2006/main">
  <authors>
    <author>Автор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премия по итогам года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примерный расчет
</t>
        </r>
      </text>
    </comment>
  </commentList>
</comments>
</file>

<file path=xl/sharedStrings.xml><?xml version="1.0" encoding="utf-8"?>
<sst xmlns="http://schemas.openxmlformats.org/spreadsheetml/2006/main" count="139" uniqueCount="108">
  <si>
    <t>РАСХОДЫ</t>
  </si>
  <si>
    <t>отклонение</t>
  </si>
  <si>
    <t>Комментарии</t>
  </si>
  <si>
    <t>План</t>
  </si>
  <si>
    <t>Факт</t>
  </si>
  <si>
    <t>план-факт</t>
  </si>
  <si>
    <t>план</t>
  </si>
  <si>
    <t>абсолют.</t>
  </si>
  <si>
    <t>относит.</t>
  </si>
  <si>
    <t>1. Содержание и текущий ремонт общего имущества и мест общего пользования</t>
  </si>
  <si>
    <t xml:space="preserve">Общий ФОТ (с учетом налогов) </t>
  </si>
  <si>
    <t>-</t>
  </si>
  <si>
    <t>Фонд оплаты труда (штатное расписание)</t>
  </si>
  <si>
    <t>Начисления (налоги) на ФОТ</t>
  </si>
  <si>
    <t>Премиальный фонд с начисл. (итоги года) (по соглас. с правлением)</t>
  </si>
  <si>
    <t>Обслуживание ПОСЕЛКА</t>
  </si>
  <si>
    <t>2.1</t>
  </si>
  <si>
    <t>Расчетно-кассовое обслуживание (банк)</t>
  </si>
  <si>
    <t>Канцтовары, связь</t>
  </si>
  <si>
    <t>Обслуживание и ремонт цифровой техники (1С, ПК, ксерокс, касс.аппарат..)</t>
  </si>
  <si>
    <t>Налог на имущество общедолевой собственности</t>
  </si>
  <si>
    <t>Арендная плата за землю</t>
  </si>
  <si>
    <t>Санитарная обработка территории поселка (от клещей, проверка воды)</t>
  </si>
  <si>
    <t>Расходы воды и эл.энергии для общего имущества и мест общего пользования (здания, сети, КНС, ТП) (в т.ч. Э/эн )</t>
  </si>
  <si>
    <t>Потери в сетях (электроэнергия)</t>
  </si>
  <si>
    <t>Текущий ремонт общего имущества и мест общего пользования</t>
  </si>
  <si>
    <t>Профилактический ремонт КНС</t>
  </si>
  <si>
    <t>Прочие расходы</t>
  </si>
  <si>
    <t>Ремонт дорог поселка</t>
  </si>
  <si>
    <t>Затраты за счет средств накопленных резервов ТСН, по решению Правления</t>
  </si>
  <si>
    <t>Пост Охраны, шлагбаум, дополнительное видеонаблюдение</t>
  </si>
  <si>
    <t>Благоустройство верхней площадки, отсыпка, замена ворот, ремонт внешнего периметра забора, водоотведение</t>
  </si>
  <si>
    <t>Прочие расходы по решению Общего собрания или Правления</t>
  </si>
  <si>
    <t>Устранение аварийных ситуаций</t>
  </si>
  <si>
    <t>Уборка территории (услуги сторонних организаций, ГСМ для техники, ПЩС)</t>
  </si>
  <si>
    <t>вывоз снега</t>
  </si>
  <si>
    <t>вывоз мусора машинами</t>
  </si>
  <si>
    <t>ПЩС</t>
  </si>
  <si>
    <t>бензин в уборочную технику</t>
  </si>
  <si>
    <t>уборка крыши</t>
  </si>
  <si>
    <t>Содержание Бобкэта</t>
  </si>
  <si>
    <t>Топливо</t>
  </si>
  <si>
    <t>Масла, смазки, детали, смена резины</t>
  </si>
  <si>
    <t>Вывоз ТБО</t>
  </si>
  <si>
    <t>Хозинвентарь, хоз.товары, инструменты</t>
  </si>
  <si>
    <t xml:space="preserve">ОХРАНА ПОСЕЛКА </t>
  </si>
  <si>
    <t>Тревожная кнопка</t>
  </si>
  <si>
    <t>Непредвиденные расходы (по соглас. с правлением)</t>
  </si>
  <si>
    <t>Налоги</t>
  </si>
  <si>
    <t>Содержание ТП</t>
  </si>
  <si>
    <t>Расчетный размер взноса</t>
  </si>
  <si>
    <t>расчет ежемес. чл. Взноса</t>
  </si>
  <si>
    <t>расчет ежемес. чл. взноса</t>
  </si>
  <si>
    <t>Бонус за обслуживание поселка (по итогам 2021г)</t>
  </si>
  <si>
    <t>Ремонт КНС 1</t>
  </si>
  <si>
    <t xml:space="preserve"> -</t>
  </si>
  <si>
    <t>Ремонт пожарных гинтрантов</t>
  </si>
  <si>
    <t xml:space="preserve">% от плана </t>
  </si>
  <si>
    <t xml:space="preserve">изменения в бюджете план </t>
  </si>
  <si>
    <t>Расчет ежемесячного членского взноса на 2023 год с учетом экономии средств в 2022 году</t>
  </si>
  <si>
    <t>Планируемый бюджет расходов на 2023 год</t>
  </si>
  <si>
    <t>Планируемый бюджет доходов на 2023 год по показателям 2022 года</t>
  </si>
  <si>
    <t xml:space="preserve">Экономия средств в 2022 году </t>
  </si>
  <si>
    <t>В пределах плановых затрат 2022 года</t>
  </si>
  <si>
    <t>В пределах плановых затрат 2022 года.</t>
  </si>
  <si>
    <t>Увеличение на 10%</t>
  </si>
  <si>
    <t>Уменьшение на 36%</t>
  </si>
  <si>
    <t>Увеличение на 1%</t>
  </si>
  <si>
    <t>ВАРИАНТ 2</t>
  </si>
  <si>
    <t>Финансирование разницы чл.взноса из бюджета (12918-12500=418 руб)</t>
  </si>
  <si>
    <t>Планируемый бюджет расходов на 2024 год</t>
  </si>
  <si>
    <t>Еежемесячный взнос каждого из собственников недвижимости на территории ТСН «Серебряный Бор» в Резервный фонд, рассчитывается соразмерно/пропорционально площади принадлежащей собственнику соответствующей недвижимой вещи (п.1 ст. 259.2 ГК РФ) и является обязательным платежом для всех членов ТСН «Серебряный Бор»</t>
  </si>
  <si>
    <t>Расчет cредств Резервного фонда  на 2024 год от 64 собственников</t>
  </si>
  <si>
    <t>1. Средства  Резервного фонда  на 2024 год от 64 собственников</t>
  </si>
  <si>
    <t>2.</t>
  </si>
  <si>
    <t>1.</t>
  </si>
  <si>
    <t>Трансформаторные подстанции</t>
  </si>
  <si>
    <t>Электрические внутрипоселковые  сети от ТП до входа в Дом</t>
  </si>
  <si>
    <t xml:space="preserve">Источники доходов Резервного фонда ТСН «Серебряный Бор» </t>
  </si>
  <si>
    <t>Канализационные насосные станции</t>
  </si>
  <si>
    <t>4.</t>
  </si>
  <si>
    <t>Внутрипоселковые сети водоснабжения и канализованиявнутрипоселковые сети водоснабжения и канализования</t>
  </si>
  <si>
    <t>5.</t>
  </si>
  <si>
    <t>6.</t>
  </si>
  <si>
    <t>Офис ТСН</t>
  </si>
  <si>
    <t>7.</t>
  </si>
  <si>
    <t>Пост охраны</t>
  </si>
  <si>
    <t>8.</t>
  </si>
  <si>
    <t xml:space="preserve">Видеонаблюдение  </t>
  </si>
  <si>
    <t>9.</t>
  </si>
  <si>
    <t>Детская площадка</t>
  </si>
  <si>
    <t>10.</t>
  </si>
  <si>
    <t>11.</t>
  </si>
  <si>
    <t>Верхняя площадка</t>
  </si>
  <si>
    <t>12.</t>
  </si>
  <si>
    <t>Водоотведение по периметру ТСН</t>
  </si>
  <si>
    <t>13.</t>
  </si>
  <si>
    <t>Приобретение спец.техники</t>
  </si>
  <si>
    <t>14.</t>
  </si>
  <si>
    <t>Капитальный ремонт спец.техники</t>
  </si>
  <si>
    <t xml:space="preserve">Капитальный ремонт дорог общего пользования. </t>
  </si>
  <si>
    <t>Спортивная площадка</t>
  </si>
  <si>
    <t>По предложению Правления ТСН</t>
  </si>
  <si>
    <t xml:space="preserve">Статьи расходов Резервного фонда на объекты общего имущества собственников недвижимых вещей, расположенных на территории ТСН «Серебряный Бор» </t>
  </si>
  <si>
    <t>15.</t>
  </si>
  <si>
    <t>Методика расчета ежемесячного взноса:</t>
  </si>
  <si>
    <t xml:space="preserve">Смета доходов и расходов Резервного фонда на 2024 год </t>
  </si>
  <si>
    <t xml:space="preserve">Расход Резервного фонда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</si>
</sst>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_ ;[Red]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1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3" fontId="5" fillId="2" borderId="11" xfId="0" applyNumberFormat="1" applyFont="1" applyFill="1" applyBorder="1" applyAlignment="1">
      <alignment horizontal="center" vertical="center"/>
    </xf>
    <xf numFmtId="10" fontId="5" fillId="2" borderId="11" xfId="1" applyNumberFormat="1" applyFont="1" applyFill="1" applyBorder="1" applyAlignment="1">
      <alignment horizontal="center" vertical="center"/>
    </xf>
    <xf numFmtId="43" fontId="4" fillId="2" borderId="11" xfId="0" applyNumberFormat="1" applyFont="1" applyFill="1" applyBorder="1" applyAlignment="1">
      <alignment horizontal="center" vertical="center"/>
    </xf>
    <xf numFmtId="10" fontId="4" fillId="2" borderId="12" xfId="0" applyNumberFormat="1" applyFont="1" applyFill="1" applyBorder="1" applyAlignment="1">
      <alignment horizontal="center" vertical="center"/>
    </xf>
    <xf numFmtId="1" fontId="3" fillId="0" borderId="14" xfId="1" applyNumberFormat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left" vertical="center" wrapText="1"/>
    </xf>
    <xf numFmtId="10" fontId="5" fillId="0" borderId="15" xfId="1" applyNumberFormat="1" applyFont="1" applyFill="1" applyBorder="1" applyAlignment="1">
      <alignment horizontal="center" vertical="center"/>
    </xf>
    <xf numFmtId="43" fontId="4" fillId="0" borderId="16" xfId="0" applyNumberFormat="1" applyFont="1" applyFill="1" applyBorder="1"/>
    <xf numFmtId="10" fontId="4" fillId="0" borderId="16" xfId="0" applyNumberFormat="1" applyFont="1" applyFill="1" applyBorder="1" applyAlignment="1">
      <alignment horizontal="center"/>
    </xf>
    <xf numFmtId="1" fontId="6" fillId="0" borderId="1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10" fontId="7" fillId="0" borderId="2" xfId="1" applyNumberFormat="1" applyFont="1" applyFill="1" applyBorder="1" applyAlignment="1">
      <alignment horizontal="center" vertical="center"/>
    </xf>
    <xf numFmtId="43" fontId="2" fillId="0" borderId="5" xfId="0" applyNumberFormat="1" applyFont="1" applyFill="1" applyBorder="1"/>
    <xf numFmtId="43" fontId="2" fillId="0" borderId="16" xfId="0" applyNumberFormat="1" applyFont="1" applyFill="1" applyBorder="1"/>
    <xf numFmtId="10" fontId="2" fillId="0" borderId="16" xfId="0" applyNumberFormat="1" applyFont="1" applyFill="1" applyBorder="1" applyAlignment="1">
      <alignment horizontal="center"/>
    </xf>
    <xf numFmtId="1" fontId="6" fillId="0" borderId="17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wrapText="1"/>
    </xf>
    <xf numFmtId="10" fontId="7" fillId="0" borderId="5" xfId="1" applyNumberFormat="1" applyFont="1" applyFill="1" applyBorder="1" applyAlignment="1">
      <alignment horizontal="center" vertical="center"/>
    </xf>
    <xf numFmtId="1" fontId="6" fillId="0" borderId="18" xfId="1" applyNumberFormat="1" applyFont="1" applyBorder="1" applyAlignment="1">
      <alignment horizontal="center" vertical="center"/>
    </xf>
    <xf numFmtId="0" fontId="6" fillId="0" borderId="19" xfId="1" applyFont="1" applyBorder="1" applyAlignment="1">
      <alignment horizontal="left" vertical="center" wrapText="1"/>
    </xf>
    <xf numFmtId="0" fontId="7" fillId="0" borderId="19" xfId="1" applyNumberFormat="1" applyFont="1" applyFill="1" applyBorder="1" applyAlignment="1">
      <alignment horizontal="center" vertical="center"/>
    </xf>
    <xf numFmtId="43" fontId="2" fillId="0" borderId="5" xfId="0" applyNumberFormat="1" applyFont="1" applyFill="1" applyBorder="1" applyAlignment="1">
      <alignment horizontal="center"/>
    </xf>
    <xf numFmtId="1" fontId="6" fillId="0" borderId="20" xfId="1" applyNumberFormat="1" applyFont="1" applyBorder="1" applyAlignment="1">
      <alignment horizontal="center" vertical="center"/>
    </xf>
    <xf numFmtId="0" fontId="6" fillId="0" borderId="21" xfId="1" applyFont="1" applyBorder="1" applyAlignment="1">
      <alignment horizontal="left" vertical="center" wrapText="1"/>
    </xf>
    <xf numFmtId="0" fontId="7" fillId="0" borderId="21" xfId="1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1" fontId="6" fillId="0" borderId="20" xfId="1" applyNumberFormat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left" vertical="center" wrapText="1"/>
    </xf>
    <xf numFmtId="10" fontId="5" fillId="0" borderId="21" xfId="1" applyNumberFormat="1" applyFont="1" applyFill="1" applyBorder="1" applyAlignment="1">
      <alignment horizontal="center" vertical="center"/>
    </xf>
    <xf numFmtId="43" fontId="4" fillId="0" borderId="5" xfId="0" applyNumberFormat="1" applyFont="1" applyFill="1" applyBorder="1"/>
    <xf numFmtId="49" fontId="6" fillId="0" borderId="10" xfId="1" applyNumberFormat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left" vertical="center" wrapText="1"/>
    </xf>
    <xf numFmtId="10" fontId="5" fillId="0" borderId="11" xfId="1" applyNumberFormat="1" applyFont="1" applyFill="1" applyBorder="1" applyAlignment="1">
      <alignment horizontal="center" vertical="center"/>
    </xf>
    <xf numFmtId="1" fontId="6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wrapText="1"/>
    </xf>
    <xf numFmtId="1" fontId="6" fillId="0" borderId="22" xfId="1" applyNumberFormat="1" applyFont="1" applyBorder="1" applyAlignment="1">
      <alignment horizontal="center" vertical="center"/>
    </xf>
    <xf numFmtId="0" fontId="6" fillId="0" borderId="23" xfId="1" applyFont="1" applyBorder="1" applyAlignment="1">
      <alignment horizontal="left" vertical="center" wrapText="1"/>
    </xf>
    <xf numFmtId="10" fontId="5" fillId="0" borderId="23" xfId="1" applyNumberFormat="1" applyFont="1" applyFill="1" applyBorder="1" applyAlignment="1">
      <alignment horizontal="center" vertical="center"/>
    </xf>
    <xf numFmtId="10" fontId="7" fillId="0" borderId="19" xfId="1" applyNumberFormat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 wrapText="1"/>
    </xf>
    <xf numFmtId="1" fontId="6" fillId="0" borderId="14" xfId="1" applyNumberFormat="1" applyFont="1" applyBorder="1" applyAlignment="1">
      <alignment horizontal="center" vertical="center"/>
    </xf>
    <xf numFmtId="0" fontId="6" fillId="0" borderId="15" xfId="1" applyFont="1" applyBorder="1" applyAlignment="1">
      <alignment horizontal="left" vertical="center" wrapText="1"/>
    </xf>
    <xf numFmtId="1" fontId="6" fillId="0" borderId="10" xfId="1" applyNumberFormat="1" applyFont="1" applyFill="1" applyBorder="1" applyAlignment="1">
      <alignment horizontal="center" vertical="center"/>
    </xf>
    <xf numFmtId="1" fontId="6" fillId="3" borderId="10" xfId="1" applyNumberFormat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3" fontId="4" fillId="0" borderId="0" xfId="0" applyNumberFormat="1" applyFont="1"/>
    <xf numFmtId="3" fontId="4" fillId="0" borderId="0" xfId="0" applyNumberFormat="1" applyFont="1" applyFill="1"/>
    <xf numFmtId="3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vertical="center" wrapText="1"/>
    </xf>
    <xf numFmtId="41" fontId="2" fillId="0" borderId="0" xfId="0" applyNumberFormat="1" applyFont="1" applyFill="1" applyAlignment="1">
      <alignment wrapText="1"/>
    </xf>
    <xf numFmtId="0" fontId="2" fillId="0" borderId="5" xfId="0" applyFont="1" applyBorder="1"/>
    <xf numFmtId="44" fontId="2" fillId="0" borderId="5" xfId="0" applyNumberFormat="1" applyFont="1" applyBorder="1"/>
    <xf numFmtId="0" fontId="8" fillId="0" borderId="0" xfId="0" applyFont="1"/>
    <xf numFmtId="44" fontId="7" fillId="0" borderId="5" xfId="0" applyNumberFormat="1" applyFont="1" applyFill="1" applyBorder="1"/>
    <xf numFmtId="43" fontId="4" fillId="4" borderId="5" xfId="0" applyNumberFormat="1" applyFont="1" applyFill="1" applyBorder="1"/>
    <xf numFmtId="44" fontId="8" fillId="0" borderId="5" xfId="0" applyNumberFormat="1" applyFont="1" applyBorder="1"/>
    <xf numFmtId="164" fontId="5" fillId="2" borderId="11" xfId="1" applyNumberFormat="1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164" fontId="6" fillId="0" borderId="19" xfId="1" applyNumberFormat="1" applyFont="1" applyFill="1" applyBorder="1" applyAlignment="1">
      <alignment horizontal="center" vertical="center"/>
    </xf>
    <xf numFmtId="164" fontId="6" fillId="0" borderId="21" xfId="1" applyNumberFormat="1" applyFont="1" applyFill="1" applyBorder="1" applyAlignment="1">
      <alignment horizontal="center" vertical="center"/>
    </xf>
    <xf numFmtId="164" fontId="3" fillId="0" borderId="21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0" borderId="23" xfId="1" applyNumberFormat="1" applyFont="1" applyFill="1" applyBorder="1" applyAlignment="1">
      <alignment horizontal="center" vertical="center"/>
    </xf>
    <xf numFmtId="164" fontId="5" fillId="0" borderId="23" xfId="1" applyNumberFormat="1" applyFont="1" applyFill="1" applyBorder="1" applyAlignment="1">
      <alignment horizontal="center" vertical="center"/>
    </xf>
    <xf numFmtId="43" fontId="4" fillId="0" borderId="16" xfId="0" applyNumberFormat="1" applyFont="1" applyBorder="1"/>
    <xf numFmtId="3" fontId="6" fillId="3" borderId="2" xfId="0" applyNumberFormat="1" applyFont="1" applyFill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 wrapText="1"/>
    </xf>
    <xf numFmtId="43" fontId="4" fillId="5" borderId="5" xfId="0" applyNumberFormat="1" applyFont="1" applyFill="1" applyBorder="1"/>
    <xf numFmtId="43" fontId="2" fillId="5" borderId="5" xfId="0" applyNumberFormat="1" applyFont="1" applyFill="1" applyBorder="1"/>
    <xf numFmtId="164" fontId="3" fillId="6" borderId="11" xfId="1" applyNumberFormat="1" applyFont="1" applyFill="1" applyBorder="1" applyAlignment="1">
      <alignment horizontal="center" vertical="center"/>
    </xf>
    <xf numFmtId="10" fontId="5" fillId="6" borderId="11" xfId="1" applyNumberFormat="1" applyFont="1" applyFill="1" applyBorder="1" applyAlignment="1">
      <alignment horizontal="center" vertical="center"/>
    </xf>
    <xf numFmtId="43" fontId="5" fillId="5" borderId="5" xfId="0" applyNumberFormat="1" applyFont="1" applyFill="1" applyBorder="1"/>
    <xf numFmtId="43" fontId="5" fillId="0" borderId="16" xfId="0" applyNumberFormat="1" applyFont="1" applyFill="1" applyBorder="1"/>
    <xf numFmtId="10" fontId="5" fillId="0" borderId="16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0" fontId="4" fillId="0" borderId="0" xfId="0" applyFont="1"/>
    <xf numFmtId="0" fontId="2" fillId="0" borderId="7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2" fillId="7" borderId="0" xfId="0" applyFont="1" applyFill="1"/>
    <xf numFmtId="0" fontId="2" fillId="7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2" fillId="7" borderId="16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/>
    </xf>
    <xf numFmtId="0" fontId="8" fillId="7" borderId="5" xfId="0" applyFont="1" applyFill="1" applyBorder="1" applyAlignment="1">
      <alignment horizontal="left" vertical="center" wrapText="1"/>
    </xf>
    <xf numFmtId="1" fontId="3" fillId="7" borderId="14" xfId="1" applyNumberFormat="1" applyFont="1" applyFill="1" applyBorder="1" applyAlignment="1">
      <alignment horizontal="center" vertical="center" wrapText="1"/>
    </xf>
    <xf numFmtId="0" fontId="3" fillId="7" borderId="15" xfId="1" applyFont="1" applyFill="1" applyBorder="1" applyAlignment="1">
      <alignment horizontal="left" vertical="center" wrapText="1"/>
    </xf>
    <xf numFmtId="43" fontId="4" fillId="7" borderId="16" xfId="0" applyNumberFormat="1" applyFont="1" applyFill="1" applyBorder="1"/>
    <xf numFmtId="43" fontId="2" fillId="7" borderId="5" xfId="0" applyNumberFormat="1" applyFont="1" applyFill="1" applyBorder="1"/>
    <xf numFmtId="1" fontId="6" fillId="7" borderId="17" xfId="1" applyNumberFormat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left" vertical="center" wrapText="1"/>
    </xf>
    <xf numFmtId="1" fontId="6" fillId="7" borderId="18" xfId="1" applyNumberFormat="1" applyFont="1" applyFill="1" applyBorder="1" applyAlignment="1">
      <alignment horizontal="center" vertical="center"/>
    </xf>
    <xf numFmtId="0" fontId="6" fillId="7" borderId="19" xfId="1" applyFont="1" applyFill="1" applyBorder="1" applyAlignment="1">
      <alignment horizontal="left" vertical="center" wrapText="1"/>
    </xf>
    <xf numFmtId="43" fontId="2" fillId="7" borderId="5" xfId="0" applyNumberFormat="1" applyFont="1" applyFill="1" applyBorder="1" applyAlignment="1">
      <alignment horizontal="center"/>
    </xf>
    <xf numFmtId="1" fontId="6" fillId="7" borderId="20" xfId="1" applyNumberFormat="1" applyFont="1" applyFill="1" applyBorder="1" applyAlignment="1">
      <alignment horizontal="center" vertical="center"/>
    </xf>
    <xf numFmtId="0" fontId="6" fillId="7" borderId="21" xfId="1" applyFont="1" applyFill="1" applyBorder="1" applyAlignment="1">
      <alignment horizontal="left" vertical="center" wrapText="1"/>
    </xf>
    <xf numFmtId="43" fontId="4" fillId="7" borderId="5" xfId="0" applyNumberFormat="1" applyFont="1" applyFill="1" applyBorder="1"/>
    <xf numFmtId="49" fontId="6" fillId="7" borderId="10" xfId="1" applyNumberFormat="1" applyFont="1" applyFill="1" applyBorder="1" applyAlignment="1">
      <alignment horizontal="center" vertical="center"/>
    </xf>
    <xf numFmtId="0" fontId="6" fillId="7" borderId="11" xfId="1" applyFont="1" applyFill="1" applyBorder="1" applyAlignment="1">
      <alignment horizontal="left" vertical="center" wrapText="1"/>
    </xf>
    <xf numFmtId="1" fontId="6" fillId="7" borderId="10" xfId="1" applyNumberFormat="1" applyFont="1" applyFill="1" applyBorder="1" applyAlignment="1">
      <alignment horizontal="center" vertical="center"/>
    </xf>
    <xf numFmtId="43" fontId="11" fillId="7" borderId="5" xfId="0" applyNumberFormat="1" applyFont="1" applyFill="1" applyBorder="1"/>
    <xf numFmtId="0" fontId="3" fillId="9" borderId="10" xfId="1" applyFont="1" applyFill="1" applyBorder="1" applyAlignment="1">
      <alignment horizontal="center" vertical="center" wrapText="1"/>
    </xf>
    <xf numFmtId="0" fontId="3" fillId="9" borderId="11" xfId="1" applyFont="1" applyFill="1" applyBorder="1" applyAlignment="1">
      <alignment horizontal="center" vertical="center" wrapText="1"/>
    </xf>
    <xf numFmtId="3" fontId="5" fillId="9" borderId="11" xfId="0" applyNumberFormat="1" applyFont="1" applyFill="1" applyBorder="1" applyAlignment="1">
      <alignment horizontal="center" vertical="center"/>
    </xf>
    <xf numFmtId="1" fontId="3" fillId="7" borderId="1" xfId="1" applyNumberFormat="1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left" vertical="center" wrapText="1"/>
    </xf>
    <xf numFmtId="0" fontId="4" fillId="7" borderId="0" xfId="0" applyFont="1" applyFill="1"/>
    <xf numFmtId="0" fontId="4" fillId="0" borderId="0" xfId="0" applyFont="1" applyAlignment="1">
      <alignment horizontal="left" vertical="center"/>
    </xf>
    <xf numFmtId="0" fontId="2" fillId="8" borderId="0" xfId="0" applyFont="1" applyFill="1"/>
    <xf numFmtId="0" fontId="3" fillId="10" borderId="10" xfId="1" applyFont="1" applyFill="1" applyBorder="1" applyAlignment="1">
      <alignment horizontal="center" vertical="center" wrapText="1"/>
    </xf>
    <xf numFmtId="0" fontId="3" fillId="10" borderId="11" xfId="1" applyFont="1" applyFill="1" applyBorder="1" applyAlignment="1">
      <alignment horizontal="center" vertical="center" wrapText="1"/>
    </xf>
    <xf numFmtId="3" fontId="5" fillId="10" borderId="11" xfId="0" applyNumberFormat="1" applyFont="1" applyFill="1" applyBorder="1" applyAlignment="1">
      <alignment horizontal="center" vertical="center"/>
    </xf>
    <xf numFmtId="0" fontId="2" fillId="10" borderId="0" xfId="0" applyFont="1" applyFill="1"/>
    <xf numFmtId="0" fontId="2" fillId="9" borderId="0" xfId="0" applyFont="1" applyFill="1"/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tabSelected="1" zoomScaleNormal="100" workbookViewId="0">
      <selection activeCell="O24" sqref="O24"/>
    </sheetView>
  </sheetViews>
  <sheetFormatPr defaultColWidth="9.1796875" defaultRowHeight="15.5" x14ac:dyDescent="0.35"/>
  <cols>
    <col min="1" max="1" width="1.7265625" style="1" customWidth="1"/>
    <col min="2" max="2" width="3.81640625" style="1" bestFit="1" customWidth="1"/>
    <col min="3" max="3" width="78" style="1" customWidth="1"/>
    <col min="4" max="4" width="16.81640625" style="1" customWidth="1"/>
    <col min="5" max="5" width="33.6328125" style="1" customWidth="1"/>
    <col min="6" max="6" width="9.1796875" style="114"/>
    <col min="7" max="16384" width="9.1796875" style="1"/>
  </cols>
  <sheetData>
    <row r="1" spans="2:9" ht="16" thickBot="1" x14ac:dyDescent="0.4">
      <c r="C1" s="145" t="s">
        <v>106</v>
      </c>
      <c r="D1" s="145"/>
      <c r="E1" s="145"/>
    </row>
    <row r="2" spans="2:9" ht="15.75" customHeight="1" x14ac:dyDescent="0.35">
      <c r="B2" s="102" t="s">
        <v>78</v>
      </c>
      <c r="C2" s="103"/>
      <c r="D2" s="3">
        <v>2024</v>
      </c>
      <c r="E2" s="151" t="s">
        <v>2</v>
      </c>
      <c r="I2" s="2"/>
    </row>
    <row r="3" spans="2:9" ht="16" thickBot="1" x14ac:dyDescent="0.4">
      <c r="B3" s="104"/>
      <c r="C3" s="105"/>
      <c r="D3" s="7" t="s">
        <v>6</v>
      </c>
      <c r="E3" s="151"/>
      <c r="I3" s="2"/>
    </row>
    <row r="4" spans="2:9" ht="16" thickBot="1" x14ac:dyDescent="0.4">
      <c r="B4" s="138" t="s">
        <v>73</v>
      </c>
      <c r="C4" s="139"/>
      <c r="D4" s="140">
        <v>3840000</v>
      </c>
      <c r="E4" s="152"/>
      <c r="I4" s="2"/>
    </row>
    <row r="5" spans="2:9" ht="15.75" customHeight="1" x14ac:dyDescent="0.35">
      <c r="B5" s="102" t="s">
        <v>107</v>
      </c>
      <c r="C5" s="103"/>
      <c r="D5" s="3">
        <v>2024</v>
      </c>
      <c r="I5" s="2"/>
    </row>
    <row r="6" spans="2:9" ht="16" thickBot="1" x14ac:dyDescent="0.4">
      <c r="B6" s="104"/>
      <c r="C6" s="105"/>
      <c r="D6" s="7" t="s">
        <v>6</v>
      </c>
      <c r="I6" s="2"/>
    </row>
    <row r="7" spans="2:9" ht="32" customHeight="1" thickBot="1" x14ac:dyDescent="0.4">
      <c r="B7" s="146" t="s">
        <v>103</v>
      </c>
      <c r="C7" s="147"/>
      <c r="D7" s="148"/>
      <c r="E7" s="1" t="s">
        <v>102</v>
      </c>
      <c r="I7" s="2"/>
    </row>
    <row r="8" spans="2:9" ht="16" thickBot="1" x14ac:dyDescent="0.4">
      <c r="B8" s="122" t="s">
        <v>75</v>
      </c>
      <c r="C8" s="123" t="s">
        <v>76</v>
      </c>
      <c r="D8" s="124"/>
      <c r="E8" s="117"/>
      <c r="I8" s="2"/>
    </row>
    <row r="9" spans="2:9" s="95" customFormat="1" ht="15" x14ac:dyDescent="0.3">
      <c r="B9" s="141" t="s">
        <v>74</v>
      </c>
      <c r="C9" s="142" t="s">
        <v>77</v>
      </c>
      <c r="D9" s="133"/>
      <c r="E9" s="118"/>
      <c r="F9" s="143"/>
      <c r="I9" s="144"/>
    </row>
    <row r="10" spans="2:9" x14ac:dyDescent="0.35">
      <c r="B10" s="126">
        <v>3</v>
      </c>
      <c r="C10" s="127" t="s">
        <v>79</v>
      </c>
      <c r="D10" s="125"/>
      <c r="E10" s="118"/>
      <c r="I10" s="2"/>
    </row>
    <row r="11" spans="2:9" ht="31.5" thickBot="1" x14ac:dyDescent="0.4">
      <c r="B11" s="128" t="s">
        <v>80</v>
      </c>
      <c r="C11" s="129" t="s">
        <v>81</v>
      </c>
      <c r="D11" s="130"/>
      <c r="E11" s="119"/>
      <c r="I11" s="2"/>
    </row>
    <row r="12" spans="2:9" ht="16" thickBot="1" x14ac:dyDescent="0.4">
      <c r="B12" s="131" t="s">
        <v>82</v>
      </c>
      <c r="C12" s="132" t="s">
        <v>100</v>
      </c>
      <c r="D12" s="125"/>
      <c r="E12" s="120"/>
      <c r="I12" s="2"/>
    </row>
    <row r="13" spans="2:9" ht="16" thickBot="1" x14ac:dyDescent="0.4">
      <c r="B13" s="131" t="s">
        <v>83</v>
      </c>
      <c r="C13" s="132" t="s">
        <v>84</v>
      </c>
      <c r="D13" s="133"/>
      <c r="E13" s="117"/>
      <c r="I13" s="2"/>
    </row>
    <row r="14" spans="2:9" ht="16" thickBot="1" x14ac:dyDescent="0.4">
      <c r="B14" s="134" t="s">
        <v>85</v>
      </c>
      <c r="C14" s="135" t="s">
        <v>86</v>
      </c>
      <c r="D14" s="133"/>
      <c r="E14" s="119"/>
      <c r="I14" s="2"/>
    </row>
    <row r="15" spans="2:9" ht="16" thickBot="1" x14ac:dyDescent="0.4">
      <c r="B15" s="136" t="s">
        <v>87</v>
      </c>
      <c r="C15" s="135" t="s">
        <v>88</v>
      </c>
      <c r="D15" s="133"/>
      <c r="E15" s="120"/>
      <c r="I15" s="2"/>
    </row>
    <row r="16" spans="2:9" ht="16" thickBot="1" x14ac:dyDescent="0.4">
      <c r="B16" s="136" t="s">
        <v>89</v>
      </c>
      <c r="C16" s="135" t="s">
        <v>90</v>
      </c>
      <c r="D16" s="133"/>
      <c r="E16" s="120"/>
      <c r="I16" s="2"/>
    </row>
    <row r="17" spans="2:9" ht="16" thickBot="1" x14ac:dyDescent="0.4">
      <c r="B17" s="136" t="s">
        <v>91</v>
      </c>
      <c r="C17" s="135" t="s">
        <v>101</v>
      </c>
      <c r="D17" s="133"/>
      <c r="E17" s="120"/>
      <c r="I17" s="2"/>
    </row>
    <row r="18" spans="2:9" ht="16" thickBot="1" x14ac:dyDescent="0.4">
      <c r="B18" s="136" t="s">
        <v>92</v>
      </c>
      <c r="C18" s="135" t="s">
        <v>93</v>
      </c>
      <c r="D18" s="133"/>
      <c r="E18" s="120"/>
      <c r="I18" s="2"/>
    </row>
    <row r="19" spans="2:9" ht="16" thickBot="1" x14ac:dyDescent="0.4">
      <c r="B19" s="136" t="s">
        <v>94</v>
      </c>
      <c r="C19" s="135" t="s">
        <v>95</v>
      </c>
      <c r="D19" s="133"/>
      <c r="E19" s="120"/>
      <c r="I19" s="2"/>
    </row>
    <row r="20" spans="2:9" ht="16" thickBot="1" x14ac:dyDescent="0.4">
      <c r="B20" s="136" t="s">
        <v>96</v>
      </c>
      <c r="C20" s="135" t="s">
        <v>97</v>
      </c>
      <c r="D20" s="133"/>
      <c r="E20" s="120"/>
      <c r="I20" s="2"/>
    </row>
    <row r="21" spans="2:9" ht="16" thickBot="1" x14ac:dyDescent="0.4">
      <c r="B21" s="136" t="s">
        <v>98</v>
      </c>
      <c r="C21" s="135" t="s">
        <v>99</v>
      </c>
      <c r="D21" s="137"/>
      <c r="E21" s="121"/>
      <c r="F21" s="115"/>
      <c r="I21" s="2"/>
    </row>
    <row r="22" spans="2:9" ht="16" thickBot="1" x14ac:dyDescent="0.4">
      <c r="B22" s="136" t="s">
        <v>104</v>
      </c>
      <c r="C22" s="135"/>
      <c r="D22" s="137"/>
      <c r="E22" s="121"/>
      <c r="F22" s="115"/>
      <c r="I22" s="2"/>
    </row>
    <row r="23" spans="2:9" x14ac:dyDescent="0.35">
      <c r="D23" s="58"/>
      <c r="E23" s="58"/>
    </row>
    <row r="24" spans="2:9" x14ac:dyDescent="0.35">
      <c r="C24" s="60" t="s">
        <v>50</v>
      </c>
      <c r="D24" s="63">
        <v>5000</v>
      </c>
      <c r="E24" s="59"/>
    </row>
    <row r="25" spans="2:9" x14ac:dyDescent="0.35">
      <c r="C25" s="64"/>
      <c r="D25" s="66"/>
      <c r="E25" s="58"/>
    </row>
    <row r="26" spans="2:9" x14ac:dyDescent="0.35">
      <c r="C26" s="67" t="s">
        <v>72</v>
      </c>
      <c r="D26" s="150">
        <v>38400000</v>
      </c>
      <c r="E26" s="58"/>
    </row>
    <row r="27" spans="2:9" x14ac:dyDescent="0.35">
      <c r="C27" s="67" t="s">
        <v>70</v>
      </c>
      <c r="D27" s="149"/>
      <c r="E27" s="58"/>
    </row>
    <row r="28" spans="2:9" x14ac:dyDescent="0.35">
      <c r="C28" s="67" t="s">
        <v>105</v>
      </c>
    </row>
    <row r="29" spans="2:9" ht="77.5" x14ac:dyDescent="0.35">
      <c r="C29" s="116" t="s">
        <v>71</v>
      </c>
    </row>
  </sheetData>
  <mergeCells count="7">
    <mergeCell ref="E8:E11"/>
    <mergeCell ref="E13:E14"/>
    <mergeCell ref="B2:C3"/>
    <mergeCell ref="B4:C4"/>
    <mergeCell ref="B5:C6"/>
    <mergeCell ref="E2:E4"/>
    <mergeCell ref="B7:C7"/>
  </mergeCells>
  <pageMargins left="0.25" right="0.25" top="0.75" bottom="0.75" header="0.3" footer="0.3"/>
  <pageSetup paperSize="9" scale="48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56"/>
  <sheetViews>
    <sheetView zoomScaleNormal="100" workbookViewId="0">
      <selection activeCell="D56" sqref="D56"/>
    </sheetView>
  </sheetViews>
  <sheetFormatPr defaultColWidth="9.1796875" defaultRowHeight="15.5" x14ac:dyDescent="0.35"/>
  <cols>
    <col min="1" max="1" width="1.7265625" style="1" customWidth="1"/>
    <col min="2" max="2" width="3.81640625" style="1" bestFit="1" customWidth="1"/>
    <col min="3" max="3" width="78" style="1" customWidth="1"/>
    <col min="4" max="4" width="17.81640625" style="1" bestFit="1" customWidth="1"/>
    <col min="5" max="5" width="17.54296875" style="1" customWidth="1"/>
    <col min="6" max="6" width="13.26953125" style="1" bestFit="1" customWidth="1"/>
    <col min="7" max="7" width="12.81640625" style="1" bestFit="1" customWidth="1"/>
    <col min="8" max="8" width="16.81640625" style="1" customWidth="1"/>
    <col min="9" max="9" width="16.54296875" style="1" bestFit="1" customWidth="1"/>
    <col min="10" max="10" width="15.1796875" style="2" customWidth="1"/>
    <col min="11" max="11" width="46.26953125" style="1" customWidth="1"/>
    <col min="12" max="16384" width="9.1796875" style="1"/>
  </cols>
  <sheetData>
    <row r="1" spans="2:15" ht="16" thickBot="1" x14ac:dyDescent="0.4">
      <c r="C1" s="95" t="s">
        <v>68</v>
      </c>
    </row>
    <row r="2" spans="2:15" ht="15.75" customHeight="1" x14ac:dyDescent="0.35">
      <c r="B2" s="102" t="s">
        <v>0</v>
      </c>
      <c r="C2" s="103"/>
      <c r="D2" s="106">
        <v>2022</v>
      </c>
      <c r="E2" s="106"/>
      <c r="F2" s="107" t="s">
        <v>1</v>
      </c>
      <c r="G2" s="107"/>
      <c r="H2" s="3">
        <v>2023</v>
      </c>
      <c r="I2" s="108" t="s">
        <v>58</v>
      </c>
      <c r="J2" s="109"/>
      <c r="K2" s="110" t="s">
        <v>2</v>
      </c>
      <c r="O2" s="2"/>
    </row>
    <row r="3" spans="2:15" ht="16" thickBot="1" x14ac:dyDescent="0.4">
      <c r="B3" s="104"/>
      <c r="C3" s="105"/>
      <c r="D3" s="4" t="s">
        <v>3</v>
      </c>
      <c r="E3" s="5" t="s">
        <v>4</v>
      </c>
      <c r="F3" s="6" t="s">
        <v>5</v>
      </c>
      <c r="G3" s="6" t="s">
        <v>57</v>
      </c>
      <c r="H3" s="7" t="s">
        <v>6</v>
      </c>
      <c r="I3" s="8" t="s">
        <v>7</v>
      </c>
      <c r="J3" s="9" t="s">
        <v>8</v>
      </c>
      <c r="K3" s="110"/>
      <c r="O3" s="2"/>
    </row>
    <row r="4" spans="2:15" ht="16" thickBot="1" x14ac:dyDescent="0.4">
      <c r="B4" s="112" t="s">
        <v>9</v>
      </c>
      <c r="C4" s="113"/>
      <c r="D4" s="10">
        <f>D5+D12+D10+D11+D13+D14+D17+D16+D15+D18+D19+D20+D25+D26+D31+D32+D38+D41+D42+D43+D45+D46+D47+D44</f>
        <v>10001025.10928</v>
      </c>
      <c r="E4" s="10">
        <f>E5+E12+E10+E11+E13+E14+E17+E16+E15+E18+E19+E20+E25+E26+E31+E32+E38+E41+E42+E43+E45+E46+E47+E44</f>
        <v>9446068.040000001</v>
      </c>
      <c r="F4" s="73">
        <f>D4-E4</f>
        <v>554957.06927999854</v>
      </c>
      <c r="G4" s="11">
        <f>E4/D4</f>
        <v>0.94450998140530107</v>
      </c>
      <c r="H4" s="10" t="e">
        <f>H5+H12+H10+H11+H13+H14+H17+H16+H15+H18+H19+H20+H25+H26+H31+H32+H38+H41+H42+H43+H45+H46+H47+H44</f>
        <v>#REF!</v>
      </c>
      <c r="I4" s="12" t="e">
        <f>H4-D4</f>
        <v>#REF!</v>
      </c>
      <c r="J4" s="13" t="e">
        <f>H4/D4</f>
        <v>#REF!</v>
      </c>
      <c r="K4" s="111"/>
      <c r="O4" s="2"/>
    </row>
    <row r="5" spans="2:15" ht="16" thickBot="1" x14ac:dyDescent="0.4">
      <c r="B5" s="14">
        <v>1</v>
      </c>
      <c r="C5" s="15" t="s">
        <v>10</v>
      </c>
      <c r="D5" s="17">
        <v>1279291.34928</v>
      </c>
      <c r="E5" s="83">
        <v>1426040.5799999998</v>
      </c>
      <c r="F5" s="74">
        <f>D5-E5</f>
        <v>-146749.23071999988</v>
      </c>
      <c r="G5" s="16">
        <f t="shared" ref="G5:G47" si="0">E5/D5</f>
        <v>1.1147113445288221</v>
      </c>
      <c r="H5" s="17" t="e">
        <f>H6+H7+H8</f>
        <v>#REF!</v>
      </c>
      <c r="I5" s="17" t="e">
        <f>H5-D5</f>
        <v>#REF!</v>
      </c>
      <c r="J5" s="18" t="e">
        <f>H5/D5</f>
        <v>#REF!</v>
      </c>
      <c r="K5" s="96" t="s">
        <v>65</v>
      </c>
      <c r="O5" s="2"/>
    </row>
    <row r="6" spans="2:15" ht="16" thickBot="1" x14ac:dyDescent="0.4">
      <c r="B6" s="19" t="s">
        <v>11</v>
      </c>
      <c r="C6" s="20" t="s">
        <v>12</v>
      </c>
      <c r="D6" s="23">
        <v>982558.64</v>
      </c>
      <c r="E6" s="21">
        <v>922853.24999999988</v>
      </c>
      <c r="F6" s="75">
        <f>D6-E6</f>
        <v>59705.39000000013</v>
      </c>
      <c r="G6" s="22">
        <f t="shared" si="0"/>
        <v>0.93923478195662691</v>
      </c>
      <c r="H6" s="88" t="e">
        <f>#REF!+#REF!</f>
        <v>#REF!</v>
      </c>
      <c r="I6" s="24" t="e">
        <f t="shared" ref="I6:I47" si="1">H6-D6</f>
        <v>#REF!</v>
      </c>
      <c r="J6" s="25" t="e">
        <f t="shared" ref="J6:J47" si="2">H6/D6</f>
        <v>#REF!</v>
      </c>
      <c r="K6" s="97"/>
      <c r="O6" s="2"/>
    </row>
    <row r="7" spans="2:15" ht="16" thickBot="1" x14ac:dyDescent="0.4">
      <c r="B7" s="26" t="s">
        <v>11</v>
      </c>
      <c r="C7" s="27" t="s">
        <v>13</v>
      </c>
      <c r="D7" s="23">
        <v>296732.70928000001</v>
      </c>
      <c r="E7" s="21">
        <v>330771.32999999996</v>
      </c>
      <c r="F7" s="76">
        <f>D7-E7</f>
        <v>-34038.620719999948</v>
      </c>
      <c r="G7" s="28">
        <f t="shared" si="0"/>
        <v>1.1147113872366554</v>
      </c>
      <c r="H7" s="88" t="e">
        <f>(H6+H8)*0.302</f>
        <v>#REF!</v>
      </c>
      <c r="I7" s="24" t="e">
        <f t="shared" si="1"/>
        <v>#REF!</v>
      </c>
      <c r="J7" s="25" t="e">
        <f t="shared" si="2"/>
        <v>#REF!</v>
      </c>
      <c r="K7" s="97"/>
      <c r="O7" s="2"/>
    </row>
    <row r="8" spans="2:15" ht="16" thickBot="1" x14ac:dyDescent="0.4">
      <c r="B8" s="29" t="s">
        <v>11</v>
      </c>
      <c r="C8" s="30" t="s">
        <v>14</v>
      </c>
      <c r="D8" s="32"/>
      <c r="E8" s="21">
        <v>172416</v>
      </c>
      <c r="F8" s="77">
        <f>D8-E8</f>
        <v>-172416</v>
      </c>
      <c r="G8" s="31" t="e">
        <f>E8/D8</f>
        <v>#DIV/0!</v>
      </c>
      <c r="H8" s="32"/>
      <c r="I8" s="24">
        <f t="shared" si="1"/>
        <v>0</v>
      </c>
      <c r="J8" s="25" t="e">
        <f t="shared" si="2"/>
        <v>#DIV/0!</v>
      </c>
      <c r="K8" s="98"/>
      <c r="O8" s="2"/>
    </row>
    <row r="9" spans="2:15" ht="16" thickBot="1" x14ac:dyDescent="0.4">
      <c r="B9" s="33"/>
      <c r="C9" s="34"/>
      <c r="D9" s="23"/>
      <c r="E9" s="21"/>
      <c r="F9" s="78"/>
      <c r="G9" s="35"/>
      <c r="H9" s="23"/>
      <c r="I9" s="24">
        <f t="shared" si="1"/>
        <v>0</v>
      </c>
      <c r="J9" s="25" t="e">
        <f t="shared" si="2"/>
        <v>#DIV/0!</v>
      </c>
      <c r="K9" s="36"/>
      <c r="O9" s="2"/>
    </row>
    <row r="10" spans="2:15" ht="16" thickBot="1" x14ac:dyDescent="0.4">
      <c r="B10" s="37">
        <v>2</v>
      </c>
      <c r="C10" s="38" t="s">
        <v>15</v>
      </c>
      <c r="D10" s="40">
        <v>2812116</v>
      </c>
      <c r="E10" s="21">
        <v>2812115</v>
      </c>
      <c r="F10" s="79">
        <f t="shared" ref="F10:F47" si="3">D10-E10</f>
        <v>1</v>
      </c>
      <c r="G10" s="39">
        <f t="shared" si="0"/>
        <v>0.99999964439589262</v>
      </c>
      <c r="H10" s="87">
        <f>254300*12+45962</f>
        <v>3097562</v>
      </c>
      <c r="I10" s="17">
        <f t="shared" si="1"/>
        <v>285446</v>
      </c>
      <c r="J10" s="18">
        <f t="shared" si="2"/>
        <v>1.1015057700322461</v>
      </c>
      <c r="K10" s="99" t="s">
        <v>65</v>
      </c>
      <c r="O10" s="2"/>
    </row>
    <row r="11" spans="2:15" ht="16" thickBot="1" x14ac:dyDescent="0.4">
      <c r="B11" s="41" t="s">
        <v>16</v>
      </c>
      <c r="C11" s="42" t="s">
        <v>53</v>
      </c>
      <c r="D11" s="40">
        <v>231100</v>
      </c>
      <c r="E11" s="21">
        <v>231100</v>
      </c>
      <c r="F11" s="80">
        <f t="shared" si="3"/>
        <v>0</v>
      </c>
      <c r="G11" s="43">
        <f t="shared" si="0"/>
        <v>1</v>
      </c>
      <c r="H11" s="87">
        <v>254300</v>
      </c>
      <c r="I11" s="17">
        <f t="shared" si="1"/>
        <v>23200</v>
      </c>
      <c r="J11" s="18">
        <f t="shared" si="2"/>
        <v>1.1003894418000866</v>
      </c>
      <c r="K11" s="101"/>
      <c r="O11" s="2"/>
    </row>
    <row r="12" spans="2:15" ht="16" thickBot="1" x14ac:dyDescent="0.4">
      <c r="B12" s="44">
        <v>3</v>
      </c>
      <c r="C12" s="45" t="s">
        <v>17</v>
      </c>
      <c r="D12" s="40">
        <v>47000</v>
      </c>
      <c r="E12" s="21">
        <v>19996</v>
      </c>
      <c r="F12" s="80">
        <f t="shared" si="3"/>
        <v>27004</v>
      </c>
      <c r="G12" s="43">
        <f t="shared" si="0"/>
        <v>0.42544680851063832</v>
      </c>
      <c r="H12" s="87">
        <v>30000</v>
      </c>
      <c r="I12" s="17">
        <f t="shared" si="1"/>
        <v>-17000</v>
      </c>
      <c r="J12" s="18">
        <f t="shared" si="2"/>
        <v>0.63829787234042556</v>
      </c>
      <c r="K12" s="36" t="s">
        <v>66</v>
      </c>
      <c r="O12" s="2"/>
    </row>
    <row r="13" spans="2:15" ht="16" thickBot="1" x14ac:dyDescent="0.4">
      <c r="B13" s="44">
        <v>4</v>
      </c>
      <c r="C13" s="45" t="s">
        <v>18</v>
      </c>
      <c r="D13" s="40">
        <v>35000</v>
      </c>
      <c r="E13" s="21">
        <v>28943.05</v>
      </c>
      <c r="F13" s="80">
        <f t="shared" si="3"/>
        <v>6056.9500000000007</v>
      </c>
      <c r="G13" s="43">
        <f t="shared" si="0"/>
        <v>0.82694428571428569</v>
      </c>
      <c r="H13" s="87">
        <v>35000</v>
      </c>
      <c r="I13" s="17">
        <f t="shared" si="1"/>
        <v>0</v>
      </c>
      <c r="J13" s="18">
        <f t="shared" si="2"/>
        <v>1</v>
      </c>
      <c r="K13" s="36" t="s">
        <v>63</v>
      </c>
      <c r="O13" s="2"/>
    </row>
    <row r="14" spans="2:15" ht="16" thickBot="1" x14ac:dyDescent="0.4">
      <c r="B14" s="44">
        <v>5</v>
      </c>
      <c r="C14" s="45" t="s">
        <v>19</v>
      </c>
      <c r="D14" s="40">
        <v>64000</v>
      </c>
      <c r="E14" s="21">
        <v>79086</v>
      </c>
      <c r="F14" s="80">
        <f>D14-E14</f>
        <v>-15086</v>
      </c>
      <c r="G14" s="43">
        <f t="shared" si="0"/>
        <v>1.23571875</v>
      </c>
      <c r="H14" s="87">
        <v>64000</v>
      </c>
      <c r="I14" s="17">
        <f t="shared" si="1"/>
        <v>0</v>
      </c>
      <c r="J14" s="18">
        <f t="shared" si="2"/>
        <v>1</v>
      </c>
      <c r="K14" s="36" t="s">
        <v>63</v>
      </c>
      <c r="O14" s="2"/>
    </row>
    <row r="15" spans="2:15" ht="16" thickBot="1" x14ac:dyDescent="0.4">
      <c r="B15" s="44">
        <v>6</v>
      </c>
      <c r="C15" s="45" t="s">
        <v>20</v>
      </c>
      <c r="D15" s="40">
        <v>0</v>
      </c>
      <c r="E15" s="21">
        <v>0</v>
      </c>
      <c r="F15" s="80">
        <f t="shared" si="3"/>
        <v>0</v>
      </c>
      <c r="G15" s="43" t="e">
        <f t="shared" si="0"/>
        <v>#DIV/0!</v>
      </c>
      <c r="H15" s="40">
        <v>0</v>
      </c>
      <c r="I15" s="17">
        <f t="shared" si="1"/>
        <v>0</v>
      </c>
      <c r="J15" s="18" t="e">
        <f t="shared" si="2"/>
        <v>#DIV/0!</v>
      </c>
      <c r="K15" s="36"/>
      <c r="O15" s="2"/>
    </row>
    <row r="16" spans="2:15" ht="16" thickBot="1" x14ac:dyDescent="0.4">
      <c r="B16" s="44">
        <v>7</v>
      </c>
      <c r="C16" s="45" t="s">
        <v>21</v>
      </c>
      <c r="D16" s="40">
        <v>0</v>
      </c>
      <c r="E16" s="21">
        <v>0</v>
      </c>
      <c r="F16" s="80">
        <f t="shared" si="3"/>
        <v>0</v>
      </c>
      <c r="G16" s="43" t="e">
        <f t="shared" si="0"/>
        <v>#DIV/0!</v>
      </c>
      <c r="H16" s="40">
        <v>0</v>
      </c>
      <c r="I16" s="17">
        <f t="shared" si="1"/>
        <v>0</v>
      </c>
      <c r="J16" s="18" t="e">
        <f t="shared" si="2"/>
        <v>#DIV/0!</v>
      </c>
      <c r="K16" s="36"/>
      <c r="O16" s="2"/>
    </row>
    <row r="17" spans="2:15" ht="16" thickBot="1" x14ac:dyDescent="0.4">
      <c r="B17" s="44">
        <v>8</v>
      </c>
      <c r="C17" s="45" t="s">
        <v>22</v>
      </c>
      <c r="D17" s="40">
        <v>110000</v>
      </c>
      <c r="E17" s="21">
        <v>96250</v>
      </c>
      <c r="F17" s="80">
        <f t="shared" si="3"/>
        <v>13750</v>
      </c>
      <c r="G17" s="43">
        <f t="shared" si="0"/>
        <v>0.875</v>
      </c>
      <c r="H17" s="40">
        <v>110000</v>
      </c>
      <c r="I17" s="17">
        <f t="shared" si="1"/>
        <v>0</v>
      </c>
      <c r="J17" s="18">
        <f t="shared" si="2"/>
        <v>1</v>
      </c>
      <c r="K17" s="36" t="s">
        <v>63</v>
      </c>
      <c r="O17" s="2"/>
    </row>
    <row r="18" spans="2:15" ht="31.5" thickBot="1" x14ac:dyDescent="0.4">
      <c r="B18" s="44">
        <v>9</v>
      </c>
      <c r="C18" s="45" t="s">
        <v>23</v>
      </c>
      <c r="D18" s="40">
        <v>450000</v>
      </c>
      <c r="E18" s="21">
        <v>270978.67</v>
      </c>
      <c r="F18" s="80">
        <f t="shared" si="3"/>
        <v>179021.33000000002</v>
      </c>
      <c r="G18" s="43">
        <f t="shared" si="0"/>
        <v>0.60217482222222218</v>
      </c>
      <c r="H18" s="87">
        <v>501690</v>
      </c>
      <c r="I18" s="17">
        <f t="shared" si="1"/>
        <v>51690</v>
      </c>
      <c r="J18" s="18">
        <f t="shared" si="2"/>
        <v>1.1148666666666667</v>
      </c>
      <c r="K18" s="36" t="s">
        <v>63</v>
      </c>
      <c r="O18" s="2"/>
    </row>
    <row r="19" spans="2:15" ht="16" thickBot="1" x14ac:dyDescent="0.4">
      <c r="B19" s="44">
        <v>10</v>
      </c>
      <c r="C19" s="45" t="s">
        <v>24</v>
      </c>
      <c r="D19" s="40">
        <v>350000</v>
      </c>
      <c r="E19" s="21">
        <v>-118379.17000000001</v>
      </c>
      <c r="F19" s="80">
        <f t="shared" si="3"/>
        <v>468379.17000000004</v>
      </c>
      <c r="G19" s="43">
        <f t="shared" si="0"/>
        <v>-0.33822620000000003</v>
      </c>
      <c r="H19" s="87">
        <v>800000</v>
      </c>
      <c r="I19" s="17">
        <f t="shared" si="1"/>
        <v>450000</v>
      </c>
      <c r="J19" s="18">
        <f t="shared" si="2"/>
        <v>2.2857142857142856</v>
      </c>
      <c r="K19" s="46"/>
      <c r="O19" s="2"/>
    </row>
    <row r="20" spans="2:15" ht="16" thickBot="1" x14ac:dyDescent="0.4">
      <c r="B20" s="47">
        <v>11</v>
      </c>
      <c r="C20" s="48" t="s">
        <v>25</v>
      </c>
      <c r="D20" s="40">
        <v>320000</v>
      </c>
      <c r="E20" s="21">
        <v>460000</v>
      </c>
      <c r="F20" s="81">
        <f t="shared" si="3"/>
        <v>-140000</v>
      </c>
      <c r="G20" s="49">
        <f t="shared" si="0"/>
        <v>1.4375</v>
      </c>
      <c r="H20" s="40">
        <v>290000</v>
      </c>
      <c r="I20" s="17">
        <f t="shared" si="1"/>
        <v>-30000</v>
      </c>
      <c r="J20" s="18">
        <f t="shared" si="2"/>
        <v>0.90625</v>
      </c>
      <c r="K20" s="96" t="s">
        <v>63</v>
      </c>
      <c r="O20" s="2"/>
    </row>
    <row r="21" spans="2:15" ht="16" thickBot="1" x14ac:dyDescent="0.4">
      <c r="B21" s="19" t="s">
        <v>11</v>
      </c>
      <c r="C21" s="20" t="s">
        <v>54</v>
      </c>
      <c r="D21" s="23">
        <v>120000</v>
      </c>
      <c r="E21" s="21">
        <v>340000</v>
      </c>
      <c r="F21" s="75">
        <f t="shared" si="3"/>
        <v>-220000</v>
      </c>
      <c r="G21" s="22">
        <f t="shared" si="0"/>
        <v>2.8333333333333335</v>
      </c>
      <c r="H21" s="23">
        <v>120000</v>
      </c>
      <c r="I21" s="24">
        <f t="shared" si="1"/>
        <v>0</v>
      </c>
      <c r="J21" s="25">
        <f>H21/D21</f>
        <v>1</v>
      </c>
      <c r="K21" s="97"/>
      <c r="O21" s="2"/>
    </row>
    <row r="22" spans="2:15" ht="16" thickBot="1" x14ac:dyDescent="0.4">
      <c r="B22" s="26" t="s">
        <v>11</v>
      </c>
      <c r="C22" s="27" t="s">
        <v>26</v>
      </c>
      <c r="D22" s="23">
        <v>120000</v>
      </c>
      <c r="E22" s="21">
        <v>120000</v>
      </c>
      <c r="F22" s="76">
        <f t="shared" si="3"/>
        <v>0</v>
      </c>
      <c r="G22" s="28">
        <f t="shared" si="0"/>
        <v>1</v>
      </c>
      <c r="H22" s="23">
        <v>120000</v>
      </c>
      <c r="I22" s="24">
        <f t="shared" si="1"/>
        <v>0</v>
      </c>
      <c r="J22" s="25">
        <f t="shared" si="2"/>
        <v>1</v>
      </c>
      <c r="K22" s="97"/>
      <c r="O22" s="2"/>
    </row>
    <row r="23" spans="2:15" ht="16" thickBot="1" x14ac:dyDescent="0.4">
      <c r="B23" s="85" t="s">
        <v>55</v>
      </c>
      <c r="C23" s="86" t="s">
        <v>56</v>
      </c>
      <c r="D23" s="23">
        <v>30000</v>
      </c>
      <c r="E23" s="21">
        <v>0</v>
      </c>
      <c r="F23" s="76">
        <f t="shared" si="3"/>
        <v>30000</v>
      </c>
      <c r="G23" s="28">
        <f t="shared" si="0"/>
        <v>0</v>
      </c>
      <c r="H23" s="23"/>
      <c r="I23" s="24"/>
      <c r="J23" s="25">
        <f t="shared" si="2"/>
        <v>0</v>
      </c>
      <c r="K23" s="97"/>
      <c r="O23" s="2"/>
    </row>
    <row r="24" spans="2:15" ht="16" thickBot="1" x14ac:dyDescent="0.4">
      <c r="B24" s="29" t="s">
        <v>11</v>
      </c>
      <c r="C24" s="30" t="s">
        <v>27</v>
      </c>
      <c r="D24" s="23">
        <v>50000</v>
      </c>
      <c r="E24" s="21">
        <v>0</v>
      </c>
      <c r="F24" s="77">
        <f t="shared" si="3"/>
        <v>50000</v>
      </c>
      <c r="G24" s="50">
        <v>0</v>
      </c>
      <c r="H24" s="23">
        <v>50000</v>
      </c>
      <c r="I24" s="24">
        <f t="shared" si="1"/>
        <v>0</v>
      </c>
      <c r="J24" s="25">
        <f t="shared" si="2"/>
        <v>1</v>
      </c>
      <c r="K24" s="98"/>
      <c r="O24" s="2"/>
    </row>
    <row r="25" spans="2:15" ht="16" thickBot="1" x14ac:dyDescent="0.4">
      <c r="B25" s="33">
        <v>12</v>
      </c>
      <c r="C25" s="34" t="s">
        <v>28</v>
      </c>
      <c r="D25" s="40">
        <v>345000</v>
      </c>
      <c r="E25" s="21">
        <v>638120</v>
      </c>
      <c r="F25" s="79">
        <f t="shared" si="3"/>
        <v>-293120</v>
      </c>
      <c r="G25" s="39">
        <f t="shared" si="0"/>
        <v>1.8496231884057972</v>
      </c>
      <c r="H25" s="40">
        <v>345000</v>
      </c>
      <c r="I25" s="17">
        <f t="shared" si="1"/>
        <v>0</v>
      </c>
      <c r="J25" s="18">
        <f t="shared" si="2"/>
        <v>1</v>
      </c>
      <c r="K25" s="46"/>
      <c r="O25" s="2"/>
    </row>
    <row r="26" spans="2:15" ht="16" thickBot="1" x14ac:dyDescent="0.4">
      <c r="B26" s="47">
        <v>13</v>
      </c>
      <c r="C26" s="48" t="s">
        <v>29</v>
      </c>
      <c r="D26" s="40">
        <v>600000</v>
      </c>
      <c r="E26" s="21">
        <v>550602.19999999995</v>
      </c>
      <c r="F26" s="81">
        <f t="shared" si="3"/>
        <v>49397.800000000047</v>
      </c>
      <c r="G26" s="39">
        <f t="shared" si="0"/>
        <v>0.91767033333333325</v>
      </c>
      <c r="H26" s="40"/>
      <c r="I26" s="17">
        <f t="shared" si="1"/>
        <v>-600000</v>
      </c>
      <c r="J26" s="18">
        <f t="shared" si="2"/>
        <v>0</v>
      </c>
      <c r="K26" s="99"/>
      <c r="O26" s="2"/>
    </row>
    <row r="27" spans="2:15" ht="16" thickBot="1" x14ac:dyDescent="0.4">
      <c r="B27" s="19" t="s">
        <v>11</v>
      </c>
      <c r="C27" s="20" t="s">
        <v>30</v>
      </c>
      <c r="D27" s="23"/>
      <c r="E27" s="21">
        <v>503302.2</v>
      </c>
      <c r="F27" s="75">
        <f t="shared" si="3"/>
        <v>-503302.2</v>
      </c>
      <c r="G27" s="22" t="e">
        <f t="shared" si="0"/>
        <v>#DIV/0!</v>
      </c>
      <c r="H27" s="23"/>
      <c r="I27" s="24">
        <f t="shared" si="1"/>
        <v>0</v>
      </c>
      <c r="J27" s="25" t="e">
        <f t="shared" si="2"/>
        <v>#DIV/0!</v>
      </c>
      <c r="K27" s="100"/>
      <c r="O27" s="2"/>
    </row>
    <row r="28" spans="2:15" ht="31.5" thickBot="1" x14ac:dyDescent="0.4">
      <c r="B28" s="26" t="s">
        <v>11</v>
      </c>
      <c r="C28" s="27" t="s">
        <v>31</v>
      </c>
      <c r="D28" s="23"/>
      <c r="E28" s="21">
        <v>47300</v>
      </c>
      <c r="F28" s="76">
        <f t="shared" si="3"/>
        <v>-47300</v>
      </c>
      <c r="G28" s="28">
        <v>0</v>
      </c>
      <c r="H28" s="23"/>
      <c r="I28" s="24">
        <f t="shared" si="1"/>
        <v>0</v>
      </c>
      <c r="J28" s="25" t="e">
        <f t="shared" si="2"/>
        <v>#DIV/0!</v>
      </c>
      <c r="K28" s="100"/>
      <c r="O28" s="2"/>
    </row>
    <row r="29" spans="2:15" ht="16" thickBot="1" x14ac:dyDescent="0.4">
      <c r="B29" s="51" t="s">
        <v>11</v>
      </c>
      <c r="C29" s="52" t="s">
        <v>69</v>
      </c>
      <c r="D29" s="23">
        <v>0</v>
      </c>
      <c r="E29" s="21">
        <v>0</v>
      </c>
      <c r="F29" s="76">
        <f t="shared" si="3"/>
        <v>0</v>
      </c>
      <c r="G29" s="28" t="e">
        <f t="shared" si="0"/>
        <v>#DIV/0!</v>
      </c>
      <c r="H29" s="23">
        <v>0</v>
      </c>
      <c r="I29" s="24">
        <f t="shared" si="1"/>
        <v>0</v>
      </c>
      <c r="J29" s="25" t="e">
        <f t="shared" si="2"/>
        <v>#DIV/0!</v>
      </c>
      <c r="K29" s="100"/>
      <c r="O29" s="2"/>
    </row>
    <row r="30" spans="2:15" ht="16" thickBot="1" x14ac:dyDescent="0.4">
      <c r="B30" s="29" t="s">
        <v>11</v>
      </c>
      <c r="C30" s="30" t="s">
        <v>32</v>
      </c>
      <c r="D30" s="23"/>
      <c r="E30" s="21">
        <v>0</v>
      </c>
      <c r="F30" s="77">
        <f t="shared" si="3"/>
        <v>0</v>
      </c>
      <c r="G30" s="50" t="e">
        <f t="shared" si="0"/>
        <v>#DIV/0!</v>
      </c>
      <c r="H30" s="23"/>
      <c r="I30" s="24">
        <f t="shared" si="1"/>
        <v>0</v>
      </c>
      <c r="J30" s="25" t="e">
        <f t="shared" si="2"/>
        <v>#DIV/0!</v>
      </c>
      <c r="K30" s="101"/>
      <c r="O30" s="2"/>
    </row>
    <row r="31" spans="2:15" ht="16" thickBot="1" x14ac:dyDescent="0.4">
      <c r="B31" s="33">
        <v>14</v>
      </c>
      <c r="C31" s="34" t="s">
        <v>33</v>
      </c>
      <c r="D31" s="40">
        <v>100000</v>
      </c>
      <c r="E31" s="21">
        <v>0</v>
      </c>
      <c r="F31" s="79">
        <f t="shared" si="3"/>
        <v>100000</v>
      </c>
      <c r="G31" s="39">
        <f t="shared" si="0"/>
        <v>0</v>
      </c>
      <c r="H31" s="40">
        <v>100000</v>
      </c>
      <c r="I31" s="17">
        <f t="shared" si="1"/>
        <v>0</v>
      </c>
      <c r="J31" s="18">
        <f t="shared" si="2"/>
        <v>1</v>
      </c>
      <c r="K31" s="46" t="s">
        <v>64</v>
      </c>
      <c r="O31" s="2"/>
    </row>
    <row r="32" spans="2:15" ht="16" thickBot="1" x14ac:dyDescent="0.4">
      <c r="B32" s="47">
        <v>15</v>
      </c>
      <c r="C32" s="48" t="s">
        <v>34</v>
      </c>
      <c r="D32" s="40">
        <v>198400</v>
      </c>
      <c r="E32" s="21">
        <v>101678.25</v>
      </c>
      <c r="F32" s="81">
        <f t="shared" si="3"/>
        <v>96721.75</v>
      </c>
      <c r="G32" s="49">
        <f t="shared" si="0"/>
        <v>0.51249117943548383</v>
      </c>
      <c r="H32" s="40">
        <v>201400</v>
      </c>
      <c r="I32" s="17">
        <f t="shared" si="1"/>
        <v>3000</v>
      </c>
      <c r="J32" s="18">
        <f t="shared" si="2"/>
        <v>1.0151209677419355</v>
      </c>
      <c r="K32" s="99"/>
      <c r="O32" s="2"/>
    </row>
    <row r="33" spans="2:15" ht="16" thickBot="1" x14ac:dyDescent="0.4">
      <c r="B33" s="19" t="s">
        <v>11</v>
      </c>
      <c r="C33" s="20" t="s">
        <v>35</v>
      </c>
      <c r="D33" s="23">
        <v>55000</v>
      </c>
      <c r="E33" s="21">
        <v>0</v>
      </c>
      <c r="F33" s="75">
        <f t="shared" si="3"/>
        <v>55000</v>
      </c>
      <c r="G33" s="22">
        <f t="shared" si="0"/>
        <v>0</v>
      </c>
      <c r="H33" s="23">
        <v>55000</v>
      </c>
      <c r="I33" s="24">
        <f t="shared" si="1"/>
        <v>0</v>
      </c>
      <c r="J33" s="25">
        <f t="shared" si="2"/>
        <v>1</v>
      </c>
      <c r="K33" s="100"/>
      <c r="O33" s="2"/>
    </row>
    <row r="34" spans="2:15" ht="16" thickBot="1" x14ac:dyDescent="0.4">
      <c r="B34" s="26" t="s">
        <v>11</v>
      </c>
      <c r="C34" s="27" t="s">
        <v>36</v>
      </c>
      <c r="D34" s="23">
        <v>100000</v>
      </c>
      <c r="E34" s="21">
        <v>53800</v>
      </c>
      <c r="F34" s="76">
        <f t="shared" si="3"/>
        <v>46200</v>
      </c>
      <c r="G34" s="28">
        <f t="shared" si="0"/>
        <v>0.53800000000000003</v>
      </c>
      <c r="H34" s="23">
        <v>100000</v>
      </c>
      <c r="I34" s="24">
        <f t="shared" si="1"/>
        <v>0</v>
      </c>
      <c r="J34" s="25">
        <f t="shared" si="2"/>
        <v>1</v>
      </c>
      <c r="K34" s="100"/>
      <c r="O34" s="2"/>
    </row>
    <row r="35" spans="2:15" ht="16" thickBot="1" x14ac:dyDescent="0.4">
      <c r="B35" s="26" t="s">
        <v>11</v>
      </c>
      <c r="C35" s="27" t="s">
        <v>37</v>
      </c>
      <c r="D35" s="23">
        <v>12000</v>
      </c>
      <c r="E35" s="21">
        <v>27100</v>
      </c>
      <c r="F35" s="76">
        <f t="shared" si="3"/>
        <v>-15100</v>
      </c>
      <c r="G35" s="28">
        <f t="shared" si="0"/>
        <v>2.2583333333333333</v>
      </c>
      <c r="H35" s="23">
        <v>15000</v>
      </c>
      <c r="I35" s="24">
        <f t="shared" si="1"/>
        <v>3000</v>
      </c>
      <c r="J35" s="25">
        <f t="shared" si="2"/>
        <v>1.25</v>
      </c>
      <c r="K35" s="100"/>
      <c r="O35" s="2"/>
    </row>
    <row r="36" spans="2:15" ht="16" thickBot="1" x14ac:dyDescent="0.4">
      <c r="B36" s="26" t="s">
        <v>11</v>
      </c>
      <c r="C36" s="27" t="s">
        <v>38</v>
      </c>
      <c r="D36" s="23">
        <v>25000</v>
      </c>
      <c r="E36" s="21">
        <v>14378.25</v>
      </c>
      <c r="F36" s="76">
        <f t="shared" si="3"/>
        <v>10621.75</v>
      </c>
      <c r="G36" s="28">
        <f t="shared" si="0"/>
        <v>0.57513000000000003</v>
      </c>
      <c r="H36" s="23">
        <v>25000</v>
      </c>
      <c r="I36" s="24">
        <f t="shared" si="1"/>
        <v>0</v>
      </c>
      <c r="J36" s="25">
        <f t="shared" si="2"/>
        <v>1</v>
      </c>
      <c r="K36" s="100"/>
      <c r="O36" s="2"/>
    </row>
    <row r="37" spans="2:15" ht="16" thickBot="1" x14ac:dyDescent="0.4">
      <c r="B37" s="29" t="s">
        <v>11</v>
      </c>
      <c r="C37" s="30" t="s">
        <v>39</v>
      </c>
      <c r="D37" s="23">
        <v>6400</v>
      </c>
      <c r="E37" s="21">
        <v>6400</v>
      </c>
      <c r="F37" s="77">
        <f t="shared" si="3"/>
        <v>0</v>
      </c>
      <c r="G37" s="50">
        <f t="shared" si="0"/>
        <v>1</v>
      </c>
      <c r="H37" s="23">
        <v>6400</v>
      </c>
      <c r="I37" s="24">
        <f t="shared" si="1"/>
        <v>0</v>
      </c>
      <c r="J37" s="25">
        <f t="shared" si="2"/>
        <v>1</v>
      </c>
      <c r="K37" s="101"/>
      <c r="O37" s="2"/>
    </row>
    <row r="38" spans="2:15" ht="16" thickBot="1" x14ac:dyDescent="0.4">
      <c r="B38" s="53">
        <v>16</v>
      </c>
      <c r="C38" s="54" t="s">
        <v>40</v>
      </c>
      <c r="D38" s="40">
        <v>185000</v>
      </c>
      <c r="E38" s="21">
        <v>157479.45000000001</v>
      </c>
      <c r="F38" s="74">
        <f t="shared" si="3"/>
        <v>27520.549999999988</v>
      </c>
      <c r="G38" s="16">
        <f t="shared" si="0"/>
        <v>0.85124027027027038</v>
      </c>
      <c r="H38" s="40">
        <v>185000</v>
      </c>
      <c r="I38" s="17">
        <f t="shared" si="1"/>
        <v>0</v>
      </c>
      <c r="J38" s="18">
        <f t="shared" si="2"/>
        <v>1</v>
      </c>
      <c r="K38" s="96"/>
      <c r="O38" s="2"/>
    </row>
    <row r="39" spans="2:15" ht="16" thickBot="1" x14ac:dyDescent="0.4">
      <c r="B39" s="19" t="s">
        <v>11</v>
      </c>
      <c r="C39" s="20" t="s">
        <v>41</v>
      </c>
      <c r="D39" s="23">
        <v>105000</v>
      </c>
      <c r="E39" s="21">
        <v>88124</v>
      </c>
      <c r="F39" s="75">
        <f t="shared" si="3"/>
        <v>16876</v>
      </c>
      <c r="G39" s="22">
        <f t="shared" si="0"/>
        <v>0.83927619047619051</v>
      </c>
      <c r="H39" s="23">
        <v>105000</v>
      </c>
      <c r="I39" s="24">
        <f t="shared" si="1"/>
        <v>0</v>
      </c>
      <c r="J39" s="25">
        <f t="shared" si="2"/>
        <v>1</v>
      </c>
      <c r="K39" s="97"/>
      <c r="O39" s="2"/>
    </row>
    <row r="40" spans="2:15" ht="16" thickBot="1" x14ac:dyDescent="0.4">
      <c r="B40" s="29" t="s">
        <v>11</v>
      </c>
      <c r="C40" s="30" t="s">
        <v>42</v>
      </c>
      <c r="D40" s="23">
        <v>80000</v>
      </c>
      <c r="E40" s="21">
        <v>69355.45</v>
      </c>
      <c r="F40" s="77">
        <f t="shared" si="3"/>
        <v>10644.550000000003</v>
      </c>
      <c r="G40" s="50">
        <f t="shared" si="0"/>
        <v>0.86694312499999993</v>
      </c>
      <c r="H40" s="23">
        <v>80000</v>
      </c>
      <c r="I40" s="24">
        <f t="shared" si="1"/>
        <v>0</v>
      </c>
      <c r="J40" s="25">
        <f t="shared" si="2"/>
        <v>1</v>
      </c>
      <c r="K40" s="98"/>
      <c r="O40" s="2"/>
    </row>
    <row r="41" spans="2:15" ht="16" thickBot="1" x14ac:dyDescent="0.4">
      <c r="B41" s="33">
        <v>17</v>
      </c>
      <c r="C41" s="34" t="s">
        <v>43</v>
      </c>
      <c r="D41" s="40">
        <v>130000</v>
      </c>
      <c r="E41" s="21">
        <v>112501.03</v>
      </c>
      <c r="F41" s="79">
        <f t="shared" si="3"/>
        <v>17498.97</v>
      </c>
      <c r="G41" s="39">
        <f t="shared" si="0"/>
        <v>0.86539253846153841</v>
      </c>
      <c r="H41" s="40">
        <v>142000</v>
      </c>
      <c r="I41" s="17">
        <f t="shared" si="1"/>
        <v>12000</v>
      </c>
      <c r="J41" s="18">
        <f t="shared" si="2"/>
        <v>1.0923076923076922</v>
      </c>
      <c r="K41" s="36" t="s">
        <v>63</v>
      </c>
      <c r="O41" s="2"/>
    </row>
    <row r="42" spans="2:15" ht="16" thickBot="1" x14ac:dyDescent="0.4">
      <c r="B42" s="44">
        <v>18</v>
      </c>
      <c r="C42" s="45" t="s">
        <v>44</v>
      </c>
      <c r="D42" s="40">
        <v>285000</v>
      </c>
      <c r="E42" s="21">
        <v>308569.7</v>
      </c>
      <c r="F42" s="80">
        <f t="shared" si="3"/>
        <v>-23569.700000000012</v>
      </c>
      <c r="G42" s="43">
        <f t="shared" si="0"/>
        <v>1.0827007017543859</v>
      </c>
      <c r="H42" s="40">
        <v>270000</v>
      </c>
      <c r="I42" s="17">
        <f t="shared" si="1"/>
        <v>-15000</v>
      </c>
      <c r="J42" s="18">
        <f t="shared" si="2"/>
        <v>0.94736842105263153</v>
      </c>
      <c r="K42" s="36" t="s">
        <v>63</v>
      </c>
      <c r="O42" s="2"/>
    </row>
    <row r="43" spans="2:15" ht="16" thickBot="1" x14ac:dyDescent="0.4">
      <c r="B43" s="55">
        <v>19</v>
      </c>
      <c r="C43" s="42" t="s">
        <v>45</v>
      </c>
      <c r="D43" s="40">
        <v>2222328</v>
      </c>
      <c r="E43" s="21">
        <v>2222328</v>
      </c>
      <c r="F43" s="80">
        <f t="shared" si="3"/>
        <v>0</v>
      </c>
      <c r="G43" s="43">
        <f t="shared" si="0"/>
        <v>1</v>
      </c>
      <c r="H43" s="91">
        <v>2443056</v>
      </c>
      <c r="I43" s="92">
        <f t="shared" si="1"/>
        <v>220728</v>
      </c>
      <c r="J43" s="93">
        <f t="shared" si="2"/>
        <v>1.0993228722312818</v>
      </c>
      <c r="K43" s="94" t="s">
        <v>65</v>
      </c>
      <c r="O43" s="2"/>
    </row>
    <row r="44" spans="2:15" ht="16" thickBot="1" x14ac:dyDescent="0.4">
      <c r="B44" s="56"/>
      <c r="C44" s="57" t="s">
        <v>46</v>
      </c>
      <c r="D44" s="71">
        <v>44789.760000000002</v>
      </c>
      <c r="E44" s="84">
        <v>43977.279999999999</v>
      </c>
      <c r="F44" s="89">
        <f t="shared" si="3"/>
        <v>812.4800000000032</v>
      </c>
      <c r="G44" s="90">
        <f t="shared" si="0"/>
        <v>0.98186013946044803</v>
      </c>
      <c r="H44" s="87">
        <v>45277.2</v>
      </c>
      <c r="I44" s="17">
        <f t="shared" si="1"/>
        <v>487.43999999999505</v>
      </c>
      <c r="J44" s="18">
        <f t="shared" si="2"/>
        <v>1.0108828446502056</v>
      </c>
      <c r="K44" s="36" t="s">
        <v>67</v>
      </c>
      <c r="O44" s="2"/>
    </row>
    <row r="45" spans="2:15" ht="16" thickBot="1" x14ac:dyDescent="0.4">
      <c r="B45" s="44">
        <v>20</v>
      </c>
      <c r="C45" s="45" t="s">
        <v>47</v>
      </c>
      <c r="D45" s="40">
        <v>60000</v>
      </c>
      <c r="E45" s="21">
        <v>0</v>
      </c>
      <c r="F45" s="80">
        <f t="shared" si="3"/>
        <v>60000</v>
      </c>
      <c r="G45" s="43">
        <f t="shared" si="0"/>
        <v>0</v>
      </c>
      <c r="H45" s="40">
        <v>60000</v>
      </c>
      <c r="I45" s="17">
        <f t="shared" si="1"/>
        <v>0</v>
      </c>
      <c r="J45" s="18">
        <f t="shared" si="2"/>
        <v>1</v>
      </c>
      <c r="K45" s="36" t="s">
        <v>63</v>
      </c>
      <c r="O45" s="2"/>
    </row>
    <row r="46" spans="2:15" ht="16" thickBot="1" x14ac:dyDescent="0.4">
      <c r="B46" s="47">
        <v>21</v>
      </c>
      <c r="C46" s="48" t="s">
        <v>48</v>
      </c>
      <c r="D46" s="40">
        <v>12000</v>
      </c>
      <c r="E46" s="21">
        <v>4682</v>
      </c>
      <c r="F46" s="82">
        <f t="shared" si="3"/>
        <v>7318</v>
      </c>
      <c r="G46" s="49">
        <f t="shared" si="0"/>
        <v>0.39016666666666666</v>
      </c>
      <c r="H46" s="40">
        <v>12000</v>
      </c>
      <c r="I46" s="17">
        <f t="shared" si="1"/>
        <v>0</v>
      </c>
      <c r="J46" s="18">
        <f t="shared" si="2"/>
        <v>1</v>
      </c>
      <c r="K46" s="36" t="s">
        <v>63</v>
      </c>
      <c r="O46" s="2"/>
    </row>
    <row r="47" spans="2:15" ht="16" thickBot="1" x14ac:dyDescent="0.4">
      <c r="B47" s="44">
        <v>22</v>
      </c>
      <c r="C47" s="45" t="s">
        <v>49</v>
      </c>
      <c r="D47" s="40">
        <v>120000</v>
      </c>
      <c r="E47" s="21">
        <v>0</v>
      </c>
      <c r="F47" s="80">
        <f t="shared" si="3"/>
        <v>120000</v>
      </c>
      <c r="G47" s="43">
        <f t="shared" si="0"/>
        <v>0</v>
      </c>
      <c r="H47" s="40">
        <v>120000</v>
      </c>
      <c r="I47" s="17">
        <f t="shared" si="1"/>
        <v>0</v>
      </c>
      <c r="J47" s="18">
        <f t="shared" si="2"/>
        <v>1</v>
      </c>
      <c r="K47" s="36" t="s">
        <v>63</v>
      </c>
      <c r="O47" s="2"/>
    </row>
    <row r="48" spans="2:15" x14ac:dyDescent="0.35">
      <c r="F48" s="58"/>
      <c r="G48" s="58"/>
      <c r="H48" s="58"/>
      <c r="I48" s="58"/>
      <c r="J48" s="59"/>
      <c r="K48" s="58"/>
    </row>
    <row r="49" spans="3:11" x14ac:dyDescent="0.35">
      <c r="C49" s="60" t="s">
        <v>50</v>
      </c>
      <c r="D49" s="61">
        <v>12500</v>
      </c>
      <c r="E49" s="61"/>
      <c r="F49" s="62"/>
      <c r="G49" s="62"/>
      <c r="H49" s="63" t="e">
        <f>D56</f>
        <v>#REF!</v>
      </c>
      <c r="I49" s="58" t="s">
        <v>51</v>
      </c>
      <c r="J49" s="58"/>
      <c r="K49" s="59"/>
    </row>
    <row r="50" spans="3:11" x14ac:dyDescent="0.35">
      <c r="C50" s="64"/>
      <c r="D50" s="65"/>
      <c r="F50" s="58"/>
      <c r="G50" s="58"/>
      <c r="H50" s="66">
        <v>13550</v>
      </c>
      <c r="I50" s="58"/>
      <c r="J50" s="58"/>
      <c r="K50" s="58"/>
    </row>
    <row r="51" spans="3:11" x14ac:dyDescent="0.35">
      <c r="C51" s="67" t="s">
        <v>59</v>
      </c>
      <c r="D51" s="67"/>
      <c r="F51" s="58"/>
      <c r="G51" s="58"/>
      <c r="H51" s="58"/>
      <c r="I51" s="58"/>
      <c r="J51" s="59"/>
      <c r="K51" s="58"/>
    </row>
    <row r="52" spans="3:11" x14ac:dyDescent="0.35">
      <c r="C52" s="67" t="s">
        <v>60</v>
      </c>
      <c r="D52" s="68" t="e">
        <f>H4-H26</f>
        <v>#REF!</v>
      </c>
      <c r="F52" s="58"/>
      <c r="G52" s="58"/>
      <c r="H52" s="58"/>
      <c r="I52" s="58"/>
      <c r="J52" s="59"/>
      <c r="K52" s="58"/>
    </row>
    <row r="53" spans="3:11" x14ac:dyDescent="0.35">
      <c r="C53" s="67" t="s">
        <v>61</v>
      </c>
      <c r="D53" s="72">
        <v>129900</v>
      </c>
      <c r="G53" s="69"/>
    </row>
    <row r="54" spans="3:11" x14ac:dyDescent="0.35">
      <c r="C54" s="67" t="s">
        <v>62</v>
      </c>
      <c r="D54" s="72"/>
      <c r="G54" s="69"/>
    </row>
    <row r="55" spans="3:11" x14ac:dyDescent="0.35">
      <c r="C55" s="67"/>
      <c r="D55" s="68" t="e">
        <f>D52-D53-D54</f>
        <v>#REF!</v>
      </c>
      <c r="G55" s="69"/>
    </row>
    <row r="56" spans="3:11" x14ac:dyDescent="0.35">
      <c r="C56" s="67" t="s">
        <v>52</v>
      </c>
      <c r="D56" s="70" t="e">
        <f>D55/64/12</f>
        <v>#REF!</v>
      </c>
    </row>
  </sheetData>
  <mergeCells count="12">
    <mergeCell ref="K38:K40"/>
    <mergeCell ref="B2:C3"/>
    <mergeCell ref="D2:E2"/>
    <mergeCell ref="F2:G2"/>
    <mergeCell ref="I2:J2"/>
    <mergeCell ref="K2:K4"/>
    <mergeCell ref="B4:C4"/>
    <mergeCell ref="K5:K8"/>
    <mergeCell ref="K10:K11"/>
    <mergeCell ref="K20:K24"/>
    <mergeCell ref="K26:K30"/>
    <mergeCell ref="K32:K37"/>
  </mergeCells>
  <pageMargins left="0.7" right="0.7" top="0.75" bottom="0.75" header="0.3" footer="0.3"/>
  <pageSetup paperSize="9" scale="5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 Резервного фонда на 2024 </vt:lpstr>
      <vt:lpstr>план +потери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2024-06-10T11:51:07Z</dcterms:modified>
</cp:coreProperties>
</file>