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F9FE653-C0A6-4814-9BC3-FA0FBAD2735C}" xr6:coauthVersionLast="37" xr6:coauthVersionMax="37" xr10:uidLastSave="{00000000-0000-0000-0000-000000000000}"/>
  <bookViews>
    <workbookView xWindow="0" yWindow="0" windowWidth="22260" windowHeight="12645" activeTab="1" xr2:uid="{00000000-000D-0000-FFFF-FFFF00000000}"/>
  </bookViews>
  <sheets>
    <sheet name="вариант 1" sheetId="1" r:id="rId1"/>
    <sheet name="вариант 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4" i="1" l="1"/>
  <c r="H52" i="2"/>
  <c r="D62" i="2" l="1"/>
  <c r="D59" i="2"/>
  <c r="D63" i="2"/>
  <c r="H4" i="2"/>
  <c r="F48" i="2"/>
  <c r="G48" i="2"/>
  <c r="I48" i="2"/>
  <c r="J48" i="2"/>
  <c r="J47" i="2"/>
  <c r="I47" i="2"/>
  <c r="G47" i="2"/>
  <c r="F47" i="2"/>
  <c r="J46" i="2"/>
  <c r="I46" i="2"/>
  <c r="G46" i="2"/>
  <c r="F46" i="2"/>
  <c r="J45" i="2"/>
  <c r="I45" i="2"/>
  <c r="G45" i="2"/>
  <c r="F45" i="2"/>
  <c r="J44" i="2"/>
  <c r="H44" i="2"/>
  <c r="I44" i="2" s="1"/>
  <c r="J43" i="2"/>
  <c r="I43" i="2"/>
  <c r="G43" i="2"/>
  <c r="F43" i="2"/>
  <c r="J42" i="2"/>
  <c r="I42" i="2"/>
  <c r="G42" i="2"/>
  <c r="F42" i="2"/>
  <c r="J41" i="2"/>
  <c r="I41" i="2"/>
  <c r="G41" i="2"/>
  <c r="F41" i="2"/>
  <c r="J40" i="2"/>
  <c r="I40" i="2"/>
  <c r="G40" i="2"/>
  <c r="F40" i="2"/>
  <c r="J39" i="2"/>
  <c r="I39" i="2"/>
  <c r="G39" i="2"/>
  <c r="F39" i="2"/>
  <c r="J38" i="2"/>
  <c r="I38" i="2"/>
  <c r="H38" i="2"/>
  <c r="G38" i="2"/>
  <c r="F38" i="2"/>
  <c r="J37" i="2"/>
  <c r="I37" i="2"/>
  <c r="G37" i="2"/>
  <c r="F37" i="2"/>
  <c r="J36" i="2"/>
  <c r="I36" i="2"/>
  <c r="G36" i="2"/>
  <c r="F36" i="2"/>
  <c r="J35" i="2"/>
  <c r="I35" i="2"/>
  <c r="G35" i="2"/>
  <c r="F35" i="2"/>
  <c r="J34" i="2"/>
  <c r="I34" i="2"/>
  <c r="G34" i="2"/>
  <c r="F34" i="2"/>
  <c r="J33" i="2"/>
  <c r="I33" i="2"/>
  <c r="G33" i="2"/>
  <c r="F33" i="2"/>
  <c r="J32" i="2"/>
  <c r="I32" i="2"/>
  <c r="G32" i="2"/>
  <c r="F32" i="2"/>
  <c r="J31" i="2"/>
  <c r="H31" i="2"/>
  <c r="I31" i="2" s="1"/>
  <c r="G31" i="2"/>
  <c r="F31" i="2"/>
  <c r="J30" i="2"/>
  <c r="I30" i="2"/>
  <c r="G30" i="2"/>
  <c r="F30" i="2"/>
  <c r="J29" i="2"/>
  <c r="I29" i="2"/>
  <c r="G29" i="2"/>
  <c r="F29" i="2"/>
  <c r="J28" i="2"/>
  <c r="I28" i="2"/>
  <c r="G28" i="2"/>
  <c r="F28" i="2"/>
  <c r="J27" i="2"/>
  <c r="I27" i="2"/>
  <c r="F27" i="2"/>
  <c r="J26" i="2"/>
  <c r="I26" i="2"/>
  <c r="G26" i="2"/>
  <c r="F26" i="2"/>
  <c r="J25" i="2"/>
  <c r="I25" i="2"/>
  <c r="G25" i="2"/>
  <c r="F25" i="2"/>
  <c r="J24" i="2"/>
  <c r="I24" i="2"/>
  <c r="G24" i="2"/>
  <c r="F24" i="2"/>
  <c r="J23" i="2"/>
  <c r="I23" i="2"/>
  <c r="F23" i="2"/>
  <c r="J22" i="2"/>
  <c r="I22" i="2"/>
  <c r="G22" i="2"/>
  <c r="F22" i="2"/>
  <c r="J21" i="2"/>
  <c r="I21" i="2"/>
  <c r="G21" i="2"/>
  <c r="F21" i="2"/>
  <c r="J20" i="2"/>
  <c r="I20" i="2"/>
  <c r="H20" i="2"/>
  <c r="G20" i="2"/>
  <c r="F20" i="2"/>
  <c r="J19" i="2"/>
  <c r="I19" i="2"/>
  <c r="G19" i="2"/>
  <c r="F19" i="2"/>
  <c r="J18" i="2"/>
  <c r="I18" i="2"/>
  <c r="G18" i="2"/>
  <c r="F18" i="2"/>
  <c r="J17" i="2"/>
  <c r="I17" i="2"/>
  <c r="G17" i="2"/>
  <c r="F17" i="2"/>
  <c r="J16" i="2"/>
  <c r="I16" i="2"/>
  <c r="G16" i="2"/>
  <c r="F16" i="2"/>
  <c r="J15" i="2"/>
  <c r="I15" i="2"/>
  <c r="G15" i="2"/>
  <c r="F15" i="2"/>
  <c r="J14" i="2"/>
  <c r="I14" i="2"/>
  <c r="G14" i="2"/>
  <c r="F14" i="2"/>
  <c r="J13" i="2"/>
  <c r="I13" i="2"/>
  <c r="G13" i="2"/>
  <c r="F13" i="2"/>
  <c r="J12" i="2"/>
  <c r="I12" i="2"/>
  <c r="G12" i="2"/>
  <c r="F12" i="2"/>
  <c r="J11" i="2"/>
  <c r="I11" i="2"/>
  <c r="G11" i="2"/>
  <c r="F11" i="2"/>
  <c r="J10" i="2"/>
  <c r="I10" i="2"/>
  <c r="G10" i="2"/>
  <c r="F10" i="2"/>
  <c r="J9" i="2"/>
  <c r="I9" i="2"/>
  <c r="H7" i="2"/>
  <c r="G8" i="2"/>
  <c r="F8" i="2"/>
  <c r="G7" i="2"/>
  <c r="F7" i="2"/>
  <c r="J6" i="2"/>
  <c r="I6" i="2"/>
  <c r="G6" i="2"/>
  <c r="F6" i="2"/>
  <c r="G5" i="2"/>
  <c r="G4" i="2"/>
  <c r="E4" i="2"/>
  <c r="D4" i="2"/>
  <c r="F4" i="2" s="1"/>
  <c r="J47" i="1"/>
  <c r="I47" i="1"/>
  <c r="G47" i="1"/>
  <c r="F47" i="1"/>
  <c r="J46" i="1"/>
  <c r="I46" i="1"/>
  <c r="G46" i="1"/>
  <c r="F46" i="1"/>
  <c r="J45" i="1"/>
  <c r="I45" i="1"/>
  <c r="G45" i="1"/>
  <c r="F45" i="1"/>
  <c r="J44" i="1"/>
  <c r="I44" i="1"/>
  <c r="H44" i="1"/>
  <c r="J43" i="1"/>
  <c r="I43" i="1"/>
  <c r="G43" i="1"/>
  <c r="F43" i="1"/>
  <c r="J42" i="1"/>
  <c r="I42" i="1"/>
  <c r="G42" i="1"/>
  <c r="F42" i="1"/>
  <c r="J41" i="1"/>
  <c r="I41" i="1"/>
  <c r="G41" i="1"/>
  <c r="F41" i="1"/>
  <c r="J40" i="1"/>
  <c r="I40" i="1"/>
  <c r="G40" i="1"/>
  <c r="F40" i="1"/>
  <c r="J39" i="1"/>
  <c r="I39" i="1"/>
  <c r="G39" i="1"/>
  <c r="F39" i="1"/>
  <c r="H38" i="1"/>
  <c r="J38" i="1" s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H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F27" i="1"/>
  <c r="J26" i="1"/>
  <c r="I26" i="1"/>
  <c r="G26" i="1"/>
  <c r="F26" i="1"/>
  <c r="J25" i="1"/>
  <c r="I25" i="1"/>
  <c r="G25" i="1"/>
  <c r="F25" i="1"/>
  <c r="J24" i="1"/>
  <c r="I24" i="1"/>
  <c r="G24" i="1"/>
  <c r="F24" i="1"/>
  <c r="J23" i="1"/>
  <c r="I23" i="1"/>
  <c r="F23" i="1"/>
  <c r="J22" i="1"/>
  <c r="I22" i="1"/>
  <c r="G22" i="1"/>
  <c r="F22" i="1"/>
  <c r="J21" i="1"/>
  <c r="I21" i="1"/>
  <c r="G21" i="1"/>
  <c r="F21" i="1"/>
  <c r="H20" i="1"/>
  <c r="J20" i="1" s="1"/>
  <c r="G20" i="1"/>
  <c r="F20" i="1"/>
  <c r="J19" i="1"/>
  <c r="I19" i="1"/>
  <c r="G19" i="1"/>
  <c r="F19" i="1"/>
  <c r="J18" i="1"/>
  <c r="I18" i="1"/>
  <c r="G18" i="1"/>
  <c r="F18" i="1"/>
  <c r="J17" i="1"/>
  <c r="I17" i="1"/>
  <c r="G17" i="1"/>
  <c r="F17" i="1"/>
  <c r="J16" i="1"/>
  <c r="I16" i="1"/>
  <c r="G16" i="1"/>
  <c r="F16" i="1"/>
  <c r="J15" i="1"/>
  <c r="I15" i="1"/>
  <c r="G15" i="1"/>
  <c r="F15" i="1"/>
  <c r="J14" i="1"/>
  <c r="I14" i="1"/>
  <c r="G14" i="1"/>
  <c r="J13" i="1"/>
  <c r="I13" i="1"/>
  <c r="G13" i="1"/>
  <c r="F13" i="1"/>
  <c r="J12" i="1"/>
  <c r="I12" i="1"/>
  <c r="G12" i="1"/>
  <c r="F12" i="1"/>
  <c r="J11" i="1"/>
  <c r="I11" i="1"/>
  <c r="G11" i="1"/>
  <c r="F11" i="1"/>
  <c r="J10" i="1"/>
  <c r="I10" i="1"/>
  <c r="G10" i="1"/>
  <c r="F10" i="1"/>
  <c r="J9" i="1"/>
  <c r="I9" i="1"/>
  <c r="J8" i="1"/>
  <c r="G8" i="1"/>
  <c r="F8" i="1"/>
  <c r="H7" i="1"/>
  <c r="H5" i="1" s="1"/>
  <c r="G7" i="1"/>
  <c r="F7" i="1"/>
  <c r="J6" i="1"/>
  <c r="I6" i="1"/>
  <c r="G6" i="1"/>
  <c r="F6" i="1"/>
  <c r="G5" i="1"/>
  <c r="F5" i="1"/>
  <c r="G4" i="1"/>
  <c r="F4" i="1"/>
  <c r="E4" i="1"/>
  <c r="D4" i="1"/>
  <c r="J7" i="2" l="1"/>
  <c r="H5" i="2"/>
  <c r="I7" i="2"/>
  <c r="I8" i="2"/>
  <c r="J8" i="2"/>
  <c r="I5" i="1"/>
  <c r="H4" i="1"/>
  <c r="J5" i="1"/>
  <c r="I7" i="1"/>
  <c r="I20" i="1"/>
  <c r="I38" i="1"/>
  <c r="J7" i="1"/>
  <c r="I8" i="1"/>
  <c r="I5" i="2" l="1"/>
  <c r="J5" i="2"/>
  <c r="J4" i="1"/>
  <c r="D58" i="1"/>
  <c r="D61" i="1" s="1"/>
  <c r="D62" i="1" s="1"/>
  <c r="I4" i="1"/>
  <c r="J4" i="2" l="1"/>
  <c r="I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45D24655-8D2C-48F1-B577-A33DF076DFC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премия по итогам года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4B2479F6-5D39-4102-9721-6A5C825D1DF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премия по итогам года</t>
        </r>
      </text>
    </comment>
  </commentList>
</comments>
</file>

<file path=xl/sharedStrings.xml><?xml version="1.0" encoding="utf-8"?>
<sst xmlns="http://schemas.openxmlformats.org/spreadsheetml/2006/main" count="196" uniqueCount="69">
  <si>
    <t>РАСХОДЫ</t>
  </si>
  <si>
    <t>отклонение</t>
  </si>
  <si>
    <t>изменения в бюджете план 2018 к плану 2017</t>
  </si>
  <si>
    <t>Комментарии</t>
  </si>
  <si>
    <t>План</t>
  </si>
  <si>
    <t>Факт</t>
  </si>
  <si>
    <t>план-факт</t>
  </si>
  <si>
    <t>% от плана 2019</t>
  </si>
  <si>
    <t>план</t>
  </si>
  <si>
    <t>абсолют.</t>
  </si>
  <si>
    <t>относит.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</si>
  <si>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</si>
  <si>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</si>
  <si>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 xml:space="preserve"> Увеличение на 25,12%. Включена в бюджет годовая премия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</si>
  <si>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</si>
  <si>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</si>
  <si>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</si>
  <si>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</t>
  </si>
  <si>
    <t>Обслуживание ПОСЕЛКА</t>
  </si>
  <si>
    <t>В пределах плановых затрат 2020 года</t>
  </si>
  <si>
    <t>2.1</t>
  </si>
  <si>
    <t>Бонус за обслуживание поселка (по итогам 2020г)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</si>
  <si>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</si>
  <si>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</si>
  <si>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</si>
  <si>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</si>
  <si>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</si>
  <si>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</si>
  <si>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</si>
  <si>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</si>
  <si>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</si>
  <si>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Увеличение за счет затрат на воостановление верхнего участка</t>
  </si>
  <si>
    <t>Ремонт лестницы, восстановление верхнего газона</t>
  </si>
  <si>
    <t>Профилактический ремонт КНС</t>
  </si>
  <si>
    <t>Прочие расходы</t>
  </si>
  <si>
    <t>Ремонт дорог поселка</t>
  </si>
  <si>
    <t>Затраты за счет средств накопленных резервов ТСН, по решению Правления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</si>
  <si>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</si>
  <si>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</si>
  <si>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69 рублей расчетного взноса в месяц с 64 собственников, без увеличения в 2020г членского взноса  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</si>
  <si>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</si>
  <si>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</si>
  <si>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</si>
  <si>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</si>
  <si>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</si>
  <si>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</si>
  <si>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</si>
  <si>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</si>
  <si>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</si>
  <si>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</si>
  <si>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</si>
  <si>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</si>
  <si>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</si>
  <si>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</si>
  <si>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 xml:space="preserve">ОХРАНА ПОСЕЛКА </t>
  </si>
  <si>
    <t>Тревожная кнопка</t>
  </si>
  <si>
    <t>Непредвиденные расходы (по соглас. с правлением)</t>
  </si>
  <si>
    <t>Налоги</t>
  </si>
  <si>
    <t>Содержание ТП</t>
  </si>
  <si>
    <t>Расчетный размер взноса</t>
  </si>
  <si>
    <t>расчет ежемес. чл. Взноса</t>
  </si>
  <si>
    <t>Расчет ежемесячного членского взноса на 2021 год с учетом экономии средств в 2020 году</t>
  </si>
  <si>
    <t>Планируемый бюджет расходов на 2021 год</t>
  </si>
  <si>
    <t>Планируемый бюджет доходов на 2021 год по показателям 2020 года</t>
  </si>
  <si>
    <t xml:space="preserve">Экономия средств в 2020 году </t>
  </si>
  <si>
    <t>расчет ежемес. чл. взноса</t>
  </si>
  <si>
    <t>Формирование резервного фонда для финансирования экстренных ситуаций и планового ремонта на содержание общего имущества ТСН</t>
  </si>
  <si>
    <t>целевой взнос в резервный фонд с учетом экономии средств бюджета</t>
  </si>
  <si>
    <t>увеличение согласно сверки с Красноярскэнергосбыт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</si>
</sst>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\ _₽_-;\-* #,##0\ _₽_-;_-* &quot;-&quot;??\ _₽_-;_-@_-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10" fontId="5" fillId="2" borderId="11" xfId="1" applyNumberFormat="1" applyFont="1" applyFill="1" applyBorder="1" applyAlignment="1">
      <alignment horizontal="center" vertical="center"/>
    </xf>
    <xf numFmtId="43" fontId="4" fillId="2" borderId="11" xfId="0" applyNumberFormat="1" applyFont="1" applyFill="1" applyBorder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43" fontId="3" fillId="0" borderId="15" xfId="0" applyNumberFormat="1" applyFont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10" fontId="5" fillId="0" borderId="15" xfId="1" applyNumberFormat="1" applyFont="1" applyFill="1" applyBorder="1" applyAlignment="1">
      <alignment horizontal="center" vertical="center"/>
    </xf>
    <xf numFmtId="43" fontId="4" fillId="0" borderId="16" xfId="0" applyNumberFormat="1" applyFont="1" applyBorder="1"/>
    <xf numFmtId="10" fontId="4" fillId="0" borderId="16" xfId="0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43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/>
    </xf>
    <xf numFmtId="1" fontId="6" fillId="0" borderId="17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3" fontId="6" fillId="0" borderId="5" xfId="0" applyNumberFormat="1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10" fontId="7" fillId="0" borderId="5" xfId="1" applyNumberFormat="1" applyFont="1" applyFill="1" applyBorder="1" applyAlignment="1">
      <alignment horizontal="center" vertical="center"/>
    </xf>
    <xf numFmtId="1" fontId="6" fillId="0" borderId="18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 wrapText="1"/>
    </xf>
    <xf numFmtId="43" fontId="6" fillId="0" borderId="19" xfId="0" applyNumberFormat="1" applyFont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 wrapText="1"/>
    </xf>
    <xf numFmtId="43" fontId="6" fillId="0" borderId="21" xfId="0" applyNumberFormat="1" applyFont="1" applyBorder="1" applyAlignment="1">
      <alignment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21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1" fontId="6" fillId="0" borderId="20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/>
    </xf>
    <xf numFmtId="43" fontId="3" fillId="0" borderId="21" xfId="0" applyNumberFormat="1" applyFont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/>
    </xf>
    <xf numFmtId="10" fontId="5" fillId="0" borderId="21" xfId="1" applyNumberFormat="1" applyFont="1" applyFill="1" applyBorder="1" applyAlignment="1">
      <alignment horizontal="center" vertical="center"/>
    </xf>
    <xf numFmtId="43" fontId="4" fillId="0" borderId="5" xfId="0" applyNumberFormat="1" applyFont="1" applyBorder="1"/>
    <xf numFmtId="49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 wrapText="1"/>
    </xf>
    <xf numFmtId="43" fontId="3" fillId="0" borderId="11" xfId="0" applyNumberFormat="1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 wrapText="1"/>
    </xf>
    <xf numFmtId="43" fontId="3" fillId="0" borderId="11" xfId="0" applyNumberFormat="1" applyFont="1" applyBorder="1" applyAlignment="1">
      <alignment vertical="center" wrapText="1"/>
    </xf>
    <xf numFmtId="1" fontId="6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 wrapText="1"/>
    </xf>
    <xf numFmtId="43" fontId="3" fillId="0" borderId="23" xfId="0" applyNumberFormat="1" applyFont="1" applyBorder="1" applyAlignment="1">
      <alignment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/>
    </xf>
    <xf numFmtId="10" fontId="5" fillId="0" borderId="23" xfId="1" applyNumberFormat="1" applyFont="1" applyFill="1" applyBorder="1" applyAlignment="1">
      <alignment horizontal="center" vertical="center"/>
    </xf>
    <xf numFmtId="10" fontId="7" fillId="0" borderId="19" xfId="1" applyNumberFormat="1" applyFont="1" applyFill="1" applyBorder="1" applyAlignment="1">
      <alignment horizontal="center" vertical="center"/>
    </xf>
    <xf numFmtId="43" fontId="3" fillId="0" borderId="21" xfId="0" applyNumberFormat="1" applyFont="1" applyBorder="1" applyAlignment="1">
      <alignment vertical="center" wrapText="1"/>
    </xf>
    <xf numFmtId="43" fontId="3" fillId="0" borderId="23" xfId="0" applyNumberFormat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1" fontId="6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/>
    </xf>
    <xf numFmtId="1" fontId="6" fillId="3" borderId="10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 vertical="center" wrapText="1"/>
    </xf>
    <xf numFmtId="43" fontId="3" fillId="3" borderId="11" xfId="0" applyNumberFormat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Alignment="1"/>
    <xf numFmtId="0" fontId="2" fillId="0" borderId="5" xfId="0" applyFont="1" applyBorder="1"/>
    <xf numFmtId="44" fontId="2" fillId="0" borderId="5" xfId="0" applyNumberFormat="1" applyFont="1" applyBorder="1"/>
    <xf numFmtId="0" fontId="8" fillId="0" borderId="0" xfId="0" applyFont="1"/>
    <xf numFmtId="43" fontId="4" fillId="0" borderId="16" xfId="0" applyNumberFormat="1" applyFont="1" applyFill="1" applyBorder="1"/>
    <xf numFmtId="10" fontId="4" fillId="0" borderId="16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2" fillId="0" borderId="16" xfId="0" applyNumberFormat="1" applyFont="1" applyFill="1" applyBorder="1"/>
    <xf numFmtId="10" fontId="2" fillId="0" borderId="16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3" fontId="4" fillId="0" borderId="5" xfId="0" applyNumberFormat="1" applyFont="1" applyFill="1" applyBorder="1"/>
    <xf numFmtId="0" fontId="2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wrapText="1"/>
    </xf>
    <xf numFmtId="41" fontId="2" fillId="0" borderId="0" xfId="0" applyNumberFormat="1" applyFont="1" applyFill="1"/>
    <xf numFmtId="44" fontId="7" fillId="0" borderId="5" xfId="0" applyNumberFormat="1" applyFont="1" applyFill="1" applyBorder="1"/>
    <xf numFmtId="3" fontId="5" fillId="0" borderId="23" xfId="1" applyNumberFormat="1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19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7" fillId="0" borderId="0" xfId="0" applyFont="1" applyFill="1"/>
    <xf numFmtId="166" fontId="5" fillId="0" borderId="15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7" fillId="0" borderId="19" xfId="1" applyNumberFormat="1" applyFont="1" applyFill="1" applyBorder="1" applyAlignment="1">
      <alignment horizontal="center" vertical="center"/>
    </xf>
    <xf numFmtId="166" fontId="6" fillId="0" borderId="21" xfId="1" applyNumberFormat="1" applyFont="1" applyFill="1" applyBorder="1" applyAlignment="1">
      <alignment horizontal="center" vertical="center"/>
    </xf>
    <xf numFmtId="166" fontId="3" fillId="0" borderId="21" xfId="1" applyNumberFormat="1" applyFont="1" applyFill="1" applyBorder="1" applyAlignment="1">
      <alignment horizontal="center" vertical="center"/>
    </xf>
    <xf numFmtId="166" fontId="3" fillId="0" borderId="23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BB37ED03-E34F-4730-AE4E-ED4C9D0C806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workbookViewId="0">
      <selection activeCell="F5" sqref="F5:F47"/>
    </sheetView>
  </sheetViews>
  <sheetFormatPr defaultRowHeight="15.75" x14ac:dyDescent="0.25"/>
  <cols>
    <col min="1" max="1" width="9.140625" style="1"/>
    <col min="2" max="2" width="3.85546875" style="1" bestFit="1" customWidth="1"/>
    <col min="3" max="3" width="78" style="1" customWidth="1"/>
    <col min="4" max="4" width="17.85546875" style="1" bestFit="1" customWidth="1"/>
    <col min="5" max="5" width="10.140625" style="1" bestFit="1" customWidth="1"/>
    <col min="6" max="6" width="12" style="1" bestFit="1" customWidth="1"/>
    <col min="7" max="7" width="12.85546875" style="1" bestFit="1" customWidth="1"/>
    <col min="8" max="8" width="16.85546875" style="1" customWidth="1"/>
    <col min="9" max="9" width="16.5703125" style="1" bestFit="1" customWidth="1"/>
    <col min="10" max="10" width="15.140625" style="2" customWidth="1"/>
    <col min="11" max="11" width="46.28515625" style="1" customWidth="1"/>
    <col min="12" max="16384" width="9.140625" style="1"/>
  </cols>
  <sheetData>
    <row r="1" spans="2:15" ht="16.5" thickBot="1" x14ac:dyDescent="0.3"/>
    <row r="2" spans="2:15" ht="15.75" customHeight="1" x14ac:dyDescent="0.25">
      <c r="B2" s="128" t="s">
        <v>0</v>
      </c>
      <c r="C2" s="129"/>
      <c r="D2" s="132">
        <v>2020</v>
      </c>
      <c r="E2" s="132"/>
      <c r="F2" s="133" t="s">
        <v>1</v>
      </c>
      <c r="G2" s="133"/>
      <c r="H2" s="3">
        <v>2021</v>
      </c>
      <c r="I2" s="134" t="s">
        <v>2</v>
      </c>
      <c r="J2" s="135"/>
      <c r="K2" s="136" t="s">
        <v>3</v>
      </c>
      <c r="O2" s="2"/>
    </row>
    <row r="3" spans="2:15" ht="32.25" thickBot="1" x14ac:dyDescent="0.3">
      <c r="B3" s="130"/>
      <c r="C3" s="131"/>
      <c r="D3" s="4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136"/>
      <c r="O3" s="2"/>
    </row>
    <row r="4" spans="2:15" ht="16.5" thickBot="1" x14ac:dyDescent="0.3">
      <c r="B4" s="138" t="s">
        <v>11</v>
      </c>
      <c r="C4" s="139"/>
      <c r="D4" s="10">
        <f>D5+D12+D10+D11+D13+D14+D17+D16+D15+D18+D19+D20+D24+D25+D30+D31+D38+D41+D42+D43+D45+D46+D47+D44</f>
        <v>8421497.7599999998</v>
      </c>
      <c r="E4" s="10">
        <f>E5+E12+E10+E11+E13+E14+E17+E16+E15+E18+E19+E20+E24+E25+E30+E31+E38+E41+E42+E43+E45+E46+E47+E44</f>
        <v>7394926.2399999993</v>
      </c>
      <c r="F4" s="11">
        <f>D4-E4</f>
        <v>1026571.5200000005</v>
      </c>
      <c r="G4" s="12">
        <f>E4/D4</f>
        <v>0.8781010754552524</v>
      </c>
      <c r="H4" s="10">
        <f>H5+H12+H10+H11+H13+H14+H17+H16+H15+H18+H19+H20+H24+H25+H30+H31+H38+H41+H42+H43+H45+H46+H47+H44</f>
        <v>8918906.2799999993</v>
      </c>
      <c r="I4" s="13">
        <f>H4-D4</f>
        <v>497408.51999999955</v>
      </c>
      <c r="J4" s="14">
        <f>H4/D4</f>
        <v>1.0590641396786407</v>
      </c>
      <c r="K4" s="137"/>
      <c r="O4" s="2"/>
    </row>
    <row r="5" spans="2:15" ht="16.5" thickBot="1" x14ac:dyDescent="0.3">
      <c r="B5" s="15">
        <v>1</v>
      </c>
      <c r="C5" s="16" t="s">
        <v>12</v>
      </c>
      <c r="D5" s="17">
        <v>895697.88</v>
      </c>
      <c r="E5" s="18">
        <v>1132205.77</v>
      </c>
      <c r="F5" s="111">
        <f>D5-E5</f>
        <v>-236507.89</v>
      </c>
      <c r="G5" s="20">
        <f t="shared" ref="G5:G47" si="0">E5/D5</f>
        <v>1.2640487325927354</v>
      </c>
      <c r="H5" s="93">
        <f>H6+H7+H8</f>
        <v>1120709.52</v>
      </c>
      <c r="I5" s="93">
        <f>H5-D5</f>
        <v>225011.64</v>
      </c>
      <c r="J5" s="94">
        <f>H5/D5</f>
        <v>1.2512137686426141</v>
      </c>
      <c r="K5" s="125" t="s">
        <v>13</v>
      </c>
      <c r="O5" s="2"/>
    </row>
    <row r="6" spans="2:15" x14ac:dyDescent="0.25">
      <c r="B6" s="23" t="s">
        <v>14</v>
      </c>
      <c r="C6" s="24" t="s">
        <v>15</v>
      </c>
      <c r="D6" s="25">
        <v>687940</v>
      </c>
      <c r="E6" s="26">
        <v>696769.67999999993</v>
      </c>
      <c r="F6" s="112">
        <f>D6-E6</f>
        <v>-8829.6799999999348</v>
      </c>
      <c r="G6" s="28">
        <f t="shared" si="0"/>
        <v>1.0128349565369072</v>
      </c>
      <c r="H6" s="95">
        <v>860760</v>
      </c>
      <c r="I6" s="96">
        <f t="shared" ref="I6:I47" si="1">H6-D6</f>
        <v>172820</v>
      </c>
      <c r="J6" s="97">
        <f t="shared" ref="J6:J47" si="2">H6/D6</f>
        <v>1.2512137686426141</v>
      </c>
      <c r="K6" s="126"/>
      <c r="O6" s="2"/>
    </row>
    <row r="7" spans="2:15" x14ac:dyDescent="0.25">
      <c r="B7" s="29" t="s">
        <v>14</v>
      </c>
      <c r="C7" s="30" t="s">
        <v>16</v>
      </c>
      <c r="D7" s="31">
        <v>207757.88</v>
      </c>
      <c r="E7" s="32">
        <v>262616.08999999997</v>
      </c>
      <c r="F7" s="113">
        <f>D7-E7</f>
        <v>-54858.209999999963</v>
      </c>
      <c r="G7" s="34">
        <f t="shared" si="0"/>
        <v>1.2640487571398011</v>
      </c>
      <c r="H7" s="95">
        <f>(H6+H8)*0.302</f>
        <v>259949.52</v>
      </c>
      <c r="I7" s="96">
        <f t="shared" si="1"/>
        <v>52191.639999999985</v>
      </c>
      <c r="J7" s="97">
        <f t="shared" si="2"/>
        <v>1.2512137686426141</v>
      </c>
      <c r="K7" s="126"/>
      <c r="O7" s="2"/>
    </row>
    <row r="8" spans="2:15" ht="16.5" thickBot="1" x14ac:dyDescent="0.3">
      <c r="B8" s="35" t="s">
        <v>14</v>
      </c>
      <c r="C8" s="36" t="s">
        <v>17</v>
      </c>
      <c r="D8" s="37">
        <v>0</v>
      </c>
      <c r="E8" s="38">
        <v>172820</v>
      </c>
      <c r="F8" s="114">
        <f>D8-E8</f>
        <v>-172820</v>
      </c>
      <c r="G8" s="40" t="e">
        <f>E8/D8</f>
        <v>#DIV/0!</v>
      </c>
      <c r="H8" s="98"/>
      <c r="I8" s="96">
        <f t="shared" si="1"/>
        <v>0</v>
      </c>
      <c r="J8" s="97" t="e">
        <f t="shared" si="2"/>
        <v>#DIV/0!</v>
      </c>
      <c r="K8" s="127"/>
      <c r="O8" s="2"/>
    </row>
    <row r="9" spans="2:15" ht="16.5" thickBot="1" x14ac:dyDescent="0.3">
      <c r="B9" s="41"/>
      <c r="C9" s="42"/>
      <c r="D9" s="43"/>
      <c r="E9" s="44"/>
      <c r="F9" s="45"/>
      <c r="G9" s="46"/>
      <c r="H9" s="95"/>
      <c r="I9" s="96">
        <f t="shared" si="1"/>
        <v>0</v>
      </c>
      <c r="J9" s="97" t="e">
        <f t="shared" si="2"/>
        <v>#DIV/0!</v>
      </c>
      <c r="K9" s="99"/>
      <c r="O9" s="2"/>
    </row>
    <row r="10" spans="2:15" ht="16.5" thickBot="1" x14ac:dyDescent="0.3">
      <c r="B10" s="48">
        <v>2</v>
      </c>
      <c r="C10" s="49" t="s">
        <v>18</v>
      </c>
      <c r="D10" s="50">
        <v>2362397</v>
      </c>
      <c r="E10" s="51">
        <v>2362397</v>
      </c>
      <c r="F10" s="52">
        <f t="shared" ref="F10:F47" si="3">D10-E10</f>
        <v>0</v>
      </c>
      <c r="G10" s="53">
        <f t="shared" si="0"/>
        <v>1</v>
      </c>
      <c r="H10" s="100">
        <v>2364515</v>
      </c>
      <c r="I10" s="93">
        <f t="shared" si="1"/>
        <v>2118</v>
      </c>
      <c r="J10" s="94">
        <f t="shared" si="2"/>
        <v>1.0008965470240607</v>
      </c>
      <c r="K10" s="140" t="s">
        <v>19</v>
      </c>
      <c r="O10" s="2"/>
    </row>
    <row r="11" spans="2:15" ht="16.5" thickBot="1" x14ac:dyDescent="0.3">
      <c r="B11" s="55" t="s">
        <v>20</v>
      </c>
      <c r="C11" s="56" t="s">
        <v>21</v>
      </c>
      <c r="D11" s="57">
        <v>193800</v>
      </c>
      <c r="E11" s="58">
        <v>193800</v>
      </c>
      <c r="F11" s="59">
        <f t="shared" si="3"/>
        <v>0</v>
      </c>
      <c r="G11" s="60">
        <f t="shared" si="0"/>
        <v>1</v>
      </c>
      <c r="H11" s="100">
        <v>193800</v>
      </c>
      <c r="I11" s="93">
        <f t="shared" si="1"/>
        <v>0</v>
      </c>
      <c r="J11" s="94">
        <f t="shared" si="2"/>
        <v>1</v>
      </c>
      <c r="K11" s="141"/>
      <c r="O11" s="2"/>
    </row>
    <row r="12" spans="2:15" ht="16.5" thickBot="1" x14ac:dyDescent="0.3">
      <c r="B12" s="61">
        <v>3</v>
      </c>
      <c r="C12" s="62" t="s">
        <v>22</v>
      </c>
      <c r="D12" s="57">
        <v>47000</v>
      </c>
      <c r="E12" s="58">
        <v>27405.64</v>
      </c>
      <c r="F12" s="59">
        <f t="shared" si="3"/>
        <v>19594.36</v>
      </c>
      <c r="G12" s="60">
        <f t="shared" si="0"/>
        <v>0.58309872340425528</v>
      </c>
      <c r="H12" s="100">
        <v>47000</v>
      </c>
      <c r="I12" s="93">
        <f t="shared" si="1"/>
        <v>0</v>
      </c>
      <c r="J12" s="94">
        <f t="shared" si="2"/>
        <v>1</v>
      </c>
      <c r="K12" s="99" t="s">
        <v>19</v>
      </c>
      <c r="O12" s="2"/>
    </row>
    <row r="13" spans="2:15" ht="16.5" thickBot="1" x14ac:dyDescent="0.3">
      <c r="B13" s="61">
        <v>4</v>
      </c>
      <c r="C13" s="62" t="s">
        <v>23</v>
      </c>
      <c r="D13" s="57">
        <v>35000</v>
      </c>
      <c r="E13" s="58">
        <v>34592.149999999994</v>
      </c>
      <c r="F13" s="59">
        <f t="shared" si="3"/>
        <v>407.85000000000582</v>
      </c>
      <c r="G13" s="60">
        <f t="shared" si="0"/>
        <v>0.98834714285714265</v>
      </c>
      <c r="H13" s="100">
        <v>35000</v>
      </c>
      <c r="I13" s="93">
        <f t="shared" si="1"/>
        <v>0</v>
      </c>
      <c r="J13" s="94">
        <f t="shared" si="2"/>
        <v>1</v>
      </c>
      <c r="K13" s="99" t="s">
        <v>19</v>
      </c>
      <c r="O13" s="2"/>
    </row>
    <row r="14" spans="2:15" ht="16.5" thickBot="1" x14ac:dyDescent="0.3">
      <c r="B14" s="61">
        <v>5</v>
      </c>
      <c r="C14" s="62" t="s">
        <v>24</v>
      </c>
      <c r="D14" s="57">
        <v>64000</v>
      </c>
      <c r="E14" s="58">
        <v>65143</v>
      </c>
      <c r="F14" s="115">
        <f>D14-E14</f>
        <v>-1143</v>
      </c>
      <c r="G14" s="60">
        <f t="shared" si="0"/>
        <v>1.017859375</v>
      </c>
      <c r="H14" s="100">
        <v>64000</v>
      </c>
      <c r="I14" s="93">
        <f t="shared" si="1"/>
        <v>0</v>
      </c>
      <c r="J14" s="94">
        <f t="shared" si="2"/>
        <v>1</v>
      </c>
      <c r="K14" s="99" t="s">
        <v>19</v>
      </c>
      <c r="O14" s="2"/>
    </row>
    <row r="15" spans="2:15" ht="16.5" thickBot="1" x14ac:dyDescent="0.3">
      <c r="B15" s="61">
        <v>6</v>
      </c>
      <c r="C15" s="62" t="s">
        <v>25</v>
      </c>
      <c r="D15" s="57">
        <v>0</v>
      </c>
      <c r="E15" s="58">
        <v>0</v>
      </c>
      <c r="F15" s="59">
        <f t="shared" si="3"/>
        <v>0</v>
      </c>
      <c r="G15" s="60" t="e">
        <f t="shared" si="0"/>
        <v>#DIV/0!</v>
      </c>
      <c r="H15" s="100">
        <v>0</v>
      </c>
      <c r="I15" s="93">
        <f t="shared" si="1"/>
        <v>0</v>
      </c>
      <c r="J15" s="94" t="e">
        <f t="shared" si="2"/>
        <v>#DIV/0!</v>
      </c>
      <c r="K15" s="99"/>
      <c r="O15" s="2"/>
    </row>
    <row r="16" spans="2:15" ht="16.5" thickBot="1" x14ac:dyDescent="0.3">
      <c r="B16" s="61">
        <v>7</v>
      </c>
      <c r="C16" s="62" t="s">
        <v>26</v>
      </c>
      <c r="D16" s="57">
        <v>0</v>
      </c>
      <c r="E16" s="58">
        <v>0</v>
      </c>
      <c r="F16" s="59">
        <f t="shared" si="3"/>
        <v>0</v>
      </c>
      <c r="G16" s="60" t="e">
        <f t="shared" si="0"/>
        <v>#DIV/0!</v>
      </c>
      <c r="H16" s="100">
        <v>0</v>
      </c>
      <c r="I16" s="93">
        <f t="shared" si="1"/>
        <v>0</v>
      </c>
      <c r="J16" s="94" t="e">
        <f t="shared" si="2"/>
        <v>#DIV/0!</v>
      </c>
      <c r="K16" s="99"/>
      <c r="O16" s="2"/>
    </row>
    <row r="17" spans="2:15" ht="16.5" thickBot="1" x14ac:dyDescent="0.3">
      <c r="B17" s="61">
        <v>8</v>
      </c>
      <c r="C17" s="62" t="s">
        <v>27</v>
      </c>
      <c r="D17" s="57">
        <v>90000</v>
      </c>
      <c r="E17" s="58">
        <v>90000</v>
      </c>
      <c r="F17" s="59">
        <f t="shared" si="3"/>
        <v>0</v>
      </c>
      <c r="G17" s="60">
        <f t="shared" si="0"/>
        <v>1</v>
      </c>
      <c r="H17" s="100">
        <v>90000</v>
      </c>
      <c r="I17" s="93">
        <f t="shared" si="1"/>
        <v>0</v>
      </c>
      <c r="J17" s="94">
        <f t="shared" si="2"/>
        <v>1</v>
      </c>
      <c r="K17" s="99" t="s">
        <v>19</v>
      </c>
      <c r="O17" s="2"/>
    </row>
    <row r="18" spans="2:15" ht="32.25" thickBot="1" x14ac:dyDescent="0.3">
      <c r="B18" s="61">
        <v>9</v>
      </c>
      <c r="C18" s="62" t="s">
        <v>28</v>
      </c>
      <c r="D18" s="63">
        <v>450000</v>
      </c>
      <c r="E18" s="58">
        <v>345310.51</v>
      </c>
      <c r="F18" s="59">
        <f t="shared" si="3"/>
        <v>104689.48999999999</v>
      </c>
      <c r="G18" s="60">
        <f t="shared" si="0"/>
        <v>0.76735668888888886</v>
      </c>
      <c r="H18" s="100">
        <v>450000</v>
      </c>
      <c r="I18" s="93">
        <f t="shared" si="1"/>
        <v>0</v>
      </c>
      <c r="J18" s="94">
        <f t="shared" si="2"/>
        <v>1</v>
      </c>
      <c r="K18" s="99" t="s">
        <v>19</v>
      </c>
      <c r="O18" s="2"/>
    </row>
    <row r="19" spans="2:15" ht="32.25" thickBot="1" x14ac:dyDescent="0.3">
      <c r="B19" s="61">
        <v>10</v>
      </c>
      <c r="C19" s="62" t="s">
        <v>29</v>
      </c>
      <c r="D19" s="63">
        <v>200000</v>
      </c>
      <c r="E19" s="58">
        <v>488069.18000000005</v>
      </c>
      <c r="F19" s="59">
        <f t="shared" si="3"/>
        <v>-288069.18000000005</v>
      </c>
      <c r="G19" s="60">
        <f t="shared" si="0"/>
        <v>2.4403459000000001</v>
      </c>
      <c r="H19" s="100">
        <v>350000</v>
      </c>
      <c r="I19" s="93">
        <f t="shared" si="1"/>
        <v>150000</v>
      </c>
      <c r="J19" s="94">
        <f t="shared" si="2"/>
        <v>1.75</v>
      </c>
      <c r="K19" s="101" t="s">
        <v>68</v>
      </c>
      <c r="O19" s="2"/>
    </row>
    <row r="20" spans="2:15" ht="16.5" thickBot="1" x14ac:dyDescent="0.3">
      <c r="B20" s="64">
        <v>11</v>
      </c>
      <c r="C20" s="65" t="s">
        <v>30</v>
      </c>
      <c r="D20" s="66">
        <v>130000</v>
      </c>
      <c r="E20" s="67">
        <v>123944</v>
      </c>
      <c r="F20" s="68">
        <f t="shared" si="3"/>
        <v>6056</v>
      </c>
      <c r="G20" s="69">
        <f t="shared" si="0"/>
        <v>0.95341538461538466</v>
      </c>
      <c r="H20" s="100">
        <f>H21+H22+H23</f>
        <v>250000</v>
      </c>
      <c r="I20" s="93">
        <f t="shared" si="1"/>
        <v>120000</v>
      </c>
      <c r="J20" s="94">
        <f t="shared" si="2"/>
        <v>1.9230769230769231</v>
      </c>
      <c r="K20" s="125" t="s">
        <v>31</v>
      </c>
      <c r="O20" s="2"/>
    </row>
    <row r="21" spans="2:15" x14ac:dyDescent="0.25">
      <c r="B21" s="23" t="s">
        <v>14</v>
      </c>
      <c r="C21" s="24" t="s">
        <v>32</v>
      </c>
      <c r="D21" s="25">
        <v>0</v>
      </c>
      <c r="E21" s="26">
        <v>0</v>
      </c>
      <c r="F21" s="27">
        <f t="shared" si="3"/>
        <v>0</v>
      </c>
      <c r="G21" s="28" t="e">
        <f t="shared" si="0"/>
        <v>#DIV/0!</v>
      </c>
      <c r="H21" s="95">
        <v>120000</v>
      </c>
      <c r="I21" s="96">
        <f t="shared" si="1"/>
        <v>120000</v>
      </c>
      <c r="J21" s="97" t="e">
        <f>H21/D21</f>
        <v>#DIV/0!</v>
      </c>
      <c r="K21" s="126"/>
      <c r="O21" s="2"/>
    </row>
    <row r="22" spans="2:15" x14ac:dyDescent="0.25">
      <c r="B22" s="29" t="s">
        <v>14</v>
      </c>
      <c r="C22" s="30" t="s">
        <v>33</v>
      </c>
      <c r="D22" s="31">
        <v>80000</v>
      </c>
      <c r="E22" s="32">
        <v>80000</v>
      </c>
      <c r="F22" s="33">
        <f t="shared" si="3"/>
        <v>0</v>
      </c>
      <c r="G22" s="34">
        <f t="shared" si="0"/>
        <v>1</v>
      </c>
      <c r="H22" s="95">
        <v>80000</v>
      </c>
      <c r="I22" s="96">
        <f t="shared" si="1"/>
        <v>0</v>
      </c>
      <c r="J22" s="97">
        <f t="shared" si="2"/>
        <v>1</v>
      </c>
      <c r="K22" s="126"/>
      <c r="O22" s="2"/>
    </row>
    <row r="23" spans="2:15" ht="16.5" thickBot="1" x14ac:dyDescent="0.3">
      <c r="B23" s="35" t="s">
        <v>14</v>
      </c>
      <c r="C23" s="36" t="s">
        <v>34</v>
      </c>
      <c r="D23" s="37">
        <v>50000</v>
      </c>
      <c r="E23" s="38">
        <v>43944</v>
      </c>
      <c r="F23" s="39">
        <f t="shared" si="3"/>
        <v>6056</v>
      </c>
      <c r="G23" s="70">
        <v>0</v>
      </c>
      <c r="H23" s="95">
        <v>50000</v>
      </c>
      <c r="I23" s="96">
        <f t="shared" si="1"/>
        <v>0</v>
      </c>
      <c r="J23" s="97">
        <f t="shared" si="2"/>
        <v>1</v>
      </c>
      <c r="K23" s="127"/>
      <c r="O23" s="2"/>
    </row>
    <row r="24" spans="2:15" ht="16.5" thickBot="1" x14ac:dyDescent="0.3">
      <c r="B24" s="41">
        <v>12</v>
      </c>
      <c r="C24" s="42" t="s">
        <v>35</v>
      </c>
      <c r="D24" s="71">
        <v>345000</v>
      </c>
      <c r="E24" s="51">
        <v>40000</v>
      </c>
      <c r="F24" s="52">
        <f t="shared" si="3"/>
        <v>305000</v>
      </c>
      <c r="G24" s="53">
        <f t="shared" si="0"/>
        <v>0.11594202898550725</v>
      </c>
      <c r="H24" s="100">
        <v>345000</v>
      </c>
      <c r="I24" s="93">
        <f t="shared" si="1"/>
        <v>0</v>
      </c>
      <c r="J24" s="94">
        <f t="shared" si="2"/>
        <v>1</v>
      </c>
      <c r="K24" s="101"/>
      <c r="O24" s="2"/>
    </row>
    <row r="25" spans="2:15" ht="32.25" thickBot="1" x14ac:dyDescent="0.3">
      <c r="B25" s="64">
        <v>13</v>
      </c>
      <c r="C25" s="65" t="s">
        <v>36</v>
      </c>
      <c r="D25" s="72">
        <v>600000</v>
      </c>
      <c r="E25" s="67">
        <v>0</v>
      </c>
      <c r="F25" s="68">
        <f t="shared" si="3"/>
        <v>600000</v>
      </c>
      <c r="G25" s="53">
        <f t="shared" si="0"/>
        <v>0</v>
      </c>
      <c r="H25" s="100">
        <v>600000</v>
      </c>
      <c r="I25" s="93">
        <f t="shared" si="1"/>
        <v>0</v>
      </c>
      <c r="J25" s="94">
        <f t="shared" si="2"/>
        <v>1</v>
      </c>
      <c r="K25" s="140"/>
      <c r="O25" s="2"/>
    </row>
    <row r="26" spans="2:15" x14ac:dyDescent="0.25">
      <c r="B26" s="23" t="s">
        <v>14</v>
      </c>
      <c r="C26" s="24" t="s">
        <v>37</v>
      </c>
      <c r="D26" s="25">
        <v>0</v>
      </c>
      <c r="E26" s="26">
        <v>0</v>
      </c>
      <c r="F26" s="27">
        <f t="shared" si="3"/>
        <v>0</v>
      </c>
      <c r="G26" s="28" t="e">
        <f t="shared" si="0"/>
        <v>#DIV/0!</v>
      </c>
      <c r="H26" s="95"/>
      <c r="I26" s="96">
        <f t="shared" si="1"/>
        <v>0</v>
      </c>
      <c r="J26" s="97" t="e">
        <f t="shared" si="2"/>
        <v>#DIV/0!</v>
      </c>
      <c r="K26" s="142"/>
      <c r="O26" s="2"/>
    </row>
    <row r="27" spans="2:15" ht="31.5" x14ac:dyDescent="0.25">
      <c r="B27" s="29" t="s">
        <v>14</v>
      </c>
      <c r="C27" s="30" t="s">
        <v>38</v>
      </c>
      <c r="D27" s="31">
        <v>0</v>
      </c>
      <c r="E27" s="32">
        <v>0</v>
      </c>
      <c r="F27" s="33">
        <f t="shared" si="3"/>
        <v>0</v>
      </c>
      <c r="G27" s="34">
        <v>0</v>
      </c>
      <c r="H27" s="95"/>
      <c r="I27" s="96">
        <f t="shared" si="1"/>
        <v>0</v>
      </c>
      <c r="J27" s="97" t="e">
        <f t="shared" si="2"/>
        <v>#DIV/0!</v>
      </c>
      <c r="K27" s="142"/>
      <c r="O27" s="2"/>
    </row>
    <row r="28" spans="2:15" ht="31.5" x14ac:dyDescent="0.25">
      <c r="B28" s="73" t="s">
        <v>14</v>
      </c>
      <c r="C28" s="74" t="s">
        <v>39</v>
      </c>
      <c r="D28" s="31">
        <v>0</v>
      </c>
      <c r="E28" s="32">
        <v>0</v>
      </c>
      <c r="F28" s="33">
        <f t="shared" si="3"/>
        <v>0</v>
      </c>
      <c r="G28" s="34" t="e">
        <f t="shared" si="0"/>
        <v>#DIV/0!</v>
      </c>
      <c r="H28" s="95">
        <v>0</v>
      </c>
      <c r="I28" s="96">
        <f t="shared" si="1"/>
        <v>0</v>
      </c>
      <c r="J28" s="97" t="e">
        <f t="shared" si="2"/>
        <v>#DIV/0!</v>
      </c>
      <c r="K28" s="142"/>
      <c r="O28" s="2"/>
    </row>
    <row r="29" spans="2:15" ht="16.5" thickBot="1" x14ac:dyDescent="0.3">
      <c r="B29" s="35" t="s">
        <v>14</v>
      </c>
      <c r="C29" s="36" t="s">
        <v>40</v>
      </c>
      <c r="D29" s="37">
        <v>0</v>
      </c>
      <c r="E29" s="38">
        <v>0</v>
      </c>
      <c r="F29" s="39">
        <f t="shared" si="3"/>
        <v>0</v>
      </c>
      <c r="G29" s="70" t="e">
        <f t="shared" si="0"/>
        <v>#DIV/0!</v>
      </c>
      <c r="H29" s="95"/>
      <c r="I29" s="96">
        <f t="shared" si="1"/>
        <v>0</v>
      </c>
      <c r="J29" s="97" t="e">
        <f t="shared" si="2"/>
        <v>#DIV/0!</v>
      </c>
      <c r="K29" s="141"/>
      <c r="O29" s="2"/>
    </row>
    <row r="30" spans="2:15" ht="16.5" thickBot="1" x14ac:dyDescent="0.3">
      <c r="B30" s="41">
        <v>14</v>
      </c>
      <c r="C30" s="42" t="s">
        <v>41</v>
      </c>
      <c r="D30" s="71">
        <v>100000</v>
      </c>
      <c r="E30" s="51">
        <v>0</v>
      </c>
      <c r="F30" s="52">
        <f t="shared" si="3"/>
        <v>100000</v>
      </c>
      <c r="G30" s="53">
        <f t="shared" si="0"/>
        <v>0</v>
      </c>
      <c r="H30" s="100">
        <v>100000</v>
      </c>
      <c r="I30" s="93">
        <f t="shared" si="1"/>
        <v>0</v>
      </c>
      <c r="J30" s="94">
        <f t="shared" si="2"/>
        <v>1</v>
      </c>
      <c r="K30" s="99" t="s">
        <v>19</v>
      </c>
      <c r="O30" s="2"/>
    </row>
    <row r="31" spans="2:15" ht="32.25" thickBot="1" x14ac:dyDescent="0.3">
      <c r="B31" s="64">
        <v>15</v>
      </c>
      <c r="C31" s="65" t="s">
        <v>42</v>
      </c>
      <c r="D31" s="66">
        <v>191400</v>
      </c>
      <c r="E31" s="67">
        <v>56353</v>
      </c>
      <c r="F31" s="68">
        <f t="shared" si="3"/>
        <v>135047</v>
      </c>
      <c r="G31" s="69">
        <f t="shared" si="0"/>
        <v>0.29442528735632184</v>
      </c>
      <c r="H31" s="100">
        <f>H32+H33+H34+H35+H36+H37</f>
        <v>191400</v>
      </c>
      <c r="I31" s="93">
        <f t="shared" si="1"/>
        <v>0</v>
      </c>
      <c r="J31" s="94">
        <f t="shared" si="2"/>
        <v>1</v>
      </c>
      <c r="K31" s="140" t="s">
        <v>19</v>
      </c>
      <c r="O31" s="2"/>
    </row>
    <row r="32" spans="2:15" x14ac:dyDescent="0.25">
      <c r="B32" s="23" t="s">
        <v>14</v>
      </c>
      <c r="C32" s="24" t="s">
        <v>43</v>
      </c>
      <c r="D32" s="25">
        <v>50000</v>
      </c>
      <c r="E32" s="26">
        <v>18700</v>
      </c>
      <c r="F32" s="27">
        <f t="shared" si="3"/>
        <v>31300</v>
      </c>
      <c r="G32" s="28">
        <f t="shared" si="0"/>
        <v>0.374</v>
      </c>
      <c r="H32" s="95">
        <v>50000</v>
      </c>
      <c r="I32" s="96">
        <f t="shared" si="1"/>
        <v>0</v>
      </c>
      <c r="J32" s="97">
        <f t="shared" si="2"/>
        <v>1</v>
      </c>
      <c r="K32" s="142"/>
      <c r="O32" s="2"/>
    </row>
    <row r="33" spans="2:15" x14ac:dyDescent="0.25">
      <c r="B33" s="29" t="s">
        <v>14</v>
      </c>
      <c r="C33" s="30" t="s">
        <v>44</v>
      </c>
      <c r="D33" s="31">
        <v>100000</v>
      </c>
      <c r="E33" s="32">
        <v>14275</v>
      </c>
      <c r="F33" s="33">
        <f t="shared" si="3"/>
        <v>85725</v>
      </c>
      <c r="G33" s="34">
        <f t="shared" si="0"/>
        <v>0.14274999999999999</v>
      </c>
      <c r="H33" s="95">
        <v>100000</v>
      </c>
      <c r="I33" s="96">
        <f t="shared" si="1"/>
        <v>0</v>
      </c>
      <c r="J33" s="97">
        <f t="shared" si="2"/>
        <v>1</v>
      </c>
      <c r="K33" s="142"/>
      <c r="O33" s="2"/>
    </row>
    <row r="34" spans="2:15" x14ac:dyDescent="0.25">
      <c r="B34" s="29" t="s">
        <v>14</v>
      </c>
      <c r="C34" s="30" t="s">
        <v>45</v>
      </c>
      <c r="D34" s="31"/>
      <c r="E34" s="32">
        <v>0</v>
      </c>
      <c r="F34" s="33">
        <f t="shared" si="3"/>
        <v>0</v>
      </c>
      <c r="G34" s="34" t="e">
        <f t="shared" si="0"/>
        <v>#DIV/0!</v>
      </c>
      <c r="H34" s="95"/>
      <c r="I34" s="96">
        <f t="shared" si="1"/>
        <v>0</v>
      </c>
      <c r="J34" s="97" t="e">
        <f t="shared" si="2"/>
        <v>#DIV/0!</v>
      </c>
      <c r="K34" s="142"/>
      <c r="O34" s="2"/>
    </row>
    <row r="35" spans="2:15" x14ac:dyDescent="0.25">
      <c r="B35" s="29" t="s">
        <v>14</v>
      </c>
      <c r="C35" s="30" t="s">
        <v>46</v>
      </c>
      <c r="D35" s="31">
        <v>10000</v>
      </c>
      <c r="E35" s="32">
        <v>5300</v>
      </c>
      <c r="F35" s="33">
        <f t="shared" si="3"/>
        <v>4700</v>
      </c>
      <c r="G35" s="34">
        <f t="shared" si="0"/>
        <v>0.53</v>
      </c>
      <c r="H35" s="95">
        <v>10000</v>
      </c>
      <c r="I35" s="96">
        <f t="shared" si="1"/>
        <v>0</v>
      </c>
      <c r="J35" s="97">
        <f t="shared" si="2"/>
        <v>1</v>
      </c>
      <c r="K35" s="142"/>
      <c r="O35" s="2"/>
    </row>
    <row r="36" spans="2:15" x14ac:dyDescent="0.25">
      <c r="B36" s="29" t="s">
        <v>14</v>
      </c>
      <c r="C36" s="30" t="s">
        <v>47</v>
      </c>
      <c r="D36" s="31">
        <v>25000</v>
      </c>
      <c r="E36" s="32">
        <v>11678</v>
      </c>
      <c r="F36" s="33">
        <f t="shared" si="3"/>
        <v>13322</v>
      </c>
      <c r="G36" s="34">
        <f t="shared" si="0"/>
        <v>0.46711999999999998</v>
      </c>
      <c r="H36" s="95">
        <v>25000</v>
      </c>
      <c r="I36" s="96">
        <f t="shared" si="1"/>
        <v>0</v>
      </c>
      <c r="J36" s="97">
        <f t="shared" si="2"/>
        <v>1</v>
      </c>
      <c r="K36" s="142"/>
      <c r="O36" s="2"/>
    </row>
    <row r="37" spans="2:15" ht="16.5" thickBot="1" x14ac:dyDescent="0.3">
      <c r="B37" s="35" t="s">
        <v>14</v>
      </c>
      <c r="C37" s="36" t="s">
        <v>48</v>
      </c>
      <c r="D37" s="37">
        <v>6400</v>
      </c>
      <c r="E37" s="38">
        <v>6400</v>
      </c>
      <c r="F37" s="39">
        <f t="shared" si="3"/>
        <v>0</v>
      </c>
      <c r="G37" s="70">
        <f t="shared" si="0"/>
        <v>1</v>
      </c>
      <c r="H37" s="95">
        <v>6400</v>
      </c>
      <c r="I37" s="96">
        <f t="shared" si="1"/>
        <v>0</v>
      </c>
      <c r="J37" s="97">
        <f t="shared" si="2"/>
        <v>1</v>
      </c>
      <c r="K37" s="141"/>
      <c r="O37" s="2"/>
    </row>
    <row r="38" spans="2:15" ht="16.5" thickBot="1" x14ac:dyDescent="0.3">
      <c r="B38" s="75">
        <v>16</v>
      </c>
      <c r="C38" s="76" t="s">
        <v>49</v>
      </c>
      <c r="D38" s="17">
        <v>170000</v>
      </c>
      <c r="E38" s="77">
        <v>147838.43</v>
      </c>
      <c r="F38" s="19">
        <f t="shared" si="3"/>
        <v>22161.570000000007</v>
      </c>
      <c r="G38" s="20">
        <f t="shared" si="0"/>
        <v>0.86963782352941177</v>
      </c>
      <c r="H38" s="100">
        <f>H39+H40</f>
        <v>170000</v>
      </c>
      <c r="I38" s="93">
        <f t="shared" si="1"/>
        <v>0</v>
      </c>
      <c r="J38" s="94">
        <f t="shared" si="2"/>
        <v>1</v>
      </c>
      <c r="K38" s="125"/>
      <c r="O38" s="2"/>
    </row>
    <row r="39" spans="2:15" x14ac:dyDescent="0.25">
      <c r="B39" s="23" t="s">
        <v>14</v>
      </c>
      <c r="C39" s="24" t="s">
        <v>50</v>
      </c>
      <c r="D39" s="25">
        <v>90000</v>
      </c>
      <c r="E39" s="26">
        <v>93151.290000000008</v>
      </c>
      <c r="F39" s="27">
        <f t="shared" si="3"/>
        <v>-3151.2900000000081</v>
      </c>
      <c r="G39" s="28">
        <f t="shared" si="0"/>
        <v>1.0350143333333335</v>
      </c>
      <c r="H39" s="95">
        <v>90000</v>
      </c>
      <c r="I39" s="96">
        <f t="shared" si="1"/>
        <v>0</v>
      </c>
      <c r="J39" s="97">
        <f t="shared" si="2"/>
        <v>1</v>
      </c>
      <c r="K39" s="126"/>
      <c r="O39" s="2"/>
    </row>
    <row r="40" spans="2:15" ht="16.5" thickBot="1" x14ac:dyDescent="0.3">
      <c r="B40" s="35" t="s">
        <v>14</v>
      </c>
      <c r="C40" s="36" t="s">
        <v>51</v>
      </c>
      <c r="D40" s="37">
        <v>80000</v>
      </c>
      <c r="E40" s="38">
        <v>54687.14</v>
      </c>
      <c r="F40" s="39">
        <f t="shared" si="3"/>
        <v>25312.86</v>
      </c>
      <c r="G40" s="70">
        <f t="shared" si="0"/>
        <v>0.68358925000000004</v>
      </c>
      <c r="H40" s="95">
        <v>80000</v>
      </c>
      <c r="I40" s="96">
        <f t="shared" si="1"/>
        <v>0</v>
      </c>
      <c r="J40" s="97">
        <f t="shared" si="2"/>
        <v>1</v>
      </c>
      <c r="K40" s="127"/>
      <c r="O40" s="2"/>
    </row>
    <row r="41" spans="2:15" ht="16.5" thickBot="1" x14ac:dyDescent="0.3">
      <c r="B41" s="41">
        <v>17</v>
      </c>
      <c r="C41" s="42" t="s">
        <v>52</v>
      </c>
      <c r="D41" s="50">
        <v>130000</v>
      </c>
      <c r="E41" s="51">
        <v>122434.64000000001</v>
      </c>
      <c r="F41" s="52">
        <f t="shared" si="3"/>
        <v>7565.359999999986</v>
      </c>
      <c r="G41" s="53">
        <f t="shared" si="0"/>
        <v>0.94180492307692321</v>
      </c>
      <c r="H41" s="100">
        <v>130000</v>
      </c>
      <c r="I41" s="93">
        <f t="shared" si="1"/>
        <v>0</v>
      </c>
      <c r="J41" s="94">
        <f t="shared" si="2"/>
        <v>1</v>
      </c>
      <c r="K41" s="99" t="s">
        <v>19</v>
      </c>
      <c r="O41" s="2"/>
    </row>
    <row r="42" spans="2:15" ht="16.5" thickBot="1" x14ac:dyDescent="0.3">
      <c r="B42" s="61">
        <v>18</v>
      </c>
      <c r="C42" s="62" t="s">
        <v>53</v>
      </c>
      <c r="D42" s="57">
        <v>190000</v>
      </c>
      <c r="E42" s="58">
        <v>117184.04000000001</v>
      </c>
      <c r="F42" s="59">
        <f t="shared" si="3"/>
        <v>72815.959999999992</v>
      </c>
      <c r="G42" s="60">
        <f t="shared" si="0"/>
        <v>0.61675810526315789</v>
      </c>
      <c r="H42" s="100">
        <v>190000</v>
      </c>
      <c r="I42" s="93">
        <f t="shared" si="1"/>
        <v>0</v>
      </c>
      <c r="J42" s="94">
        <f t="shared" si="2"/>
        <v>1</v>
      </c>
      <c r="K42" s="102"/>
      <c r="O42" s="2"/>
    </row>
    <row r="43" spans="2:15" ht="16.5" thickBot="1" x14ac:dyDescent="0.3">
      <c r="B43" s="78">
        <v>19</v>
      </c>
      <c r="C43" s="56" t="s">
        <v>54</v>
      </c>
      <c r="D43" s="57">
        <v>1990692</v>
      </c>
      <c r="E43" s="58">
        <v>1990692</v>
      </c>
      <c r="F43" s="59">
        <f t="shared" si="3"/>
        <v>0</v>
      </c>
      <c r="G43" s="60">
        <f t="shared" si="0"/>
        <v>1</v>
      </c>
      <c r="H43" s="100">
        <v>1990692</v>
      </c>
      <c r="I43" s="93">
        <f t="shared" si="1"/>
        <v>0</v>
      </c>
      <c r="J43" s="94">
        <f t="shared" si="2"/>
        <v>1</v>
      </c>
      <c r="K43" s="99" t="s">
        <v>19</v>
      </c>
      <c r="O43" s="2"/>
    </row>
    <row r="44" spans="2:15" ht="16.5" thickBot="1" x14ac:dyDescent="0.3">
      <c r="B44" s="79"/>
      <c r="C44" s="80" t="s">
        <v>55</v>
      </c>
      <c r="D44" s="81">
        <v>44510.879999999997</v>
      </c>
      <c r="E44" s="82">
        <v>44510.879999999997</v>
      </c>
      <c r="F44" s="59"/>
      <c r="G44" s="60"/>
      <c r="H44" s="100">
        <f>35040+9749.76</f>
        <v>44789.760000000002</v>
      </c>
      <c r="I44" s="93">
        <f t="shared" si="1"/>
        <v>278.88000000000466</v>
      </c>
      <c r="J44" s="94">
        <f t="shared" si="2"/>
        <v>1.0062654344286162</v>
      </c>
      <c r="K44" s="99" t="s">
        <v>19</v>
      </c>
      <c r="O44" s="2"/>
    </row>
    <row r="45" spans="2:15" ht="16.5" thickBot="1" x14ac:dyDescent="0.3">
      <c r="B45" s="61">
        <v>20</v>
      </c>
      <c r="C45" s="62" t="s">
        <v>56</v>
      </c>
      <c r="D45" s="57">
        <v>60000</v>
      </c>
      <c r="E45" s="58">
        <v>0</v>
      </c>
      <c r="F45" s="59">
        <f t="shared" si="3"/>
        <v>60000</v>
      </c>
      <c r="G45" s="60">
        <f t="shared" si="0"/>
        <v>0</v>
      </c>
      <c r="H45" s="100">
        <v>60000</v>
      </c>
      <c r="I45" s="93">
        <f t="shared" si="1"/>
        <v>0</v>
      </c>
      <c r="J45" s="94">
        <f t="shared" si="2"/>
        <v>1</v>
      </c>
      <c r="K45" s="99" t="s">
        <v>19</v>
      </c>
      <c r="O45" s="2"/>
    </row>
    <row r="46" spans="2:15" ht="16.5" thickBot="1" x14ac:dyDescent="0.3">
      <c r="B46" s="64">
        <v>21</v>
      </c>
      <c r="C46" s="65" t="s">
        <v>57</v>
      </c>
      <c r="D46" s="72">
        <v>12000</v>
      </c>
      <c r="E46" s="67">
        <v>13046</v>
      </c>
      <c r="F46" s="110">
        <f t="shared" si="3"/>
        <v>-1046</v>
      </c>
      <c r="G46" s="69">
        <f t="shared" si="0"/>
        <v>1.0871666666666666</v>
      </c>
      <c r="H46" s="100">
        <v>12000</v>
      </c>
      <c r="I46" s="93">
        <f t="shared" si="1"/>
        <v>0</v>
      </c>
      <c r="J46" s="94">
        <f t="shared" si="2"/>
        <v>1</v>
      </c>
      <c r="K46" s="99" t="s">
        <v>19</v>
      </c>
      <c r="O46" s="2"/>
    </row>
    <row r="47" spans="2:15" ht="16.5" thickBot="1" x14ac:dyDescent="0.3">
      <c r="B47" s="61">
        <v>22</v>
      </c>
      <c r="C47" s="62" t="s">
        <v>58</v>
      </c>
      <c r="D47" s="57">
        <v>120000</v>
      </c>
      <c r="E47" s="83">
        <v>0</v>
      </c>
      <c r="F47" s="59">
        <f t="shared" si="3"/>
        <v>120000</v>
      </c>
      <c r="G47" s="60">
        <f t="shared" si="0"/>
        <v>0</v>
      </c>
      <c r="H47" s="100">
        <v>120000</v>
      </c>
      <c r="I47" s="93">
        <f t="shared" si="1"/>
        <v>0</v>
      </c>
      <c r="J47" s="94">
        <f t="shared" si="2"/>
        <v>1</v>
      </c>
      <c r="K47" s="99" t="s">
        <v>19</v>
      </c>
      <c r="O47" s="2"/>
    </row>
    <row r="48" spans="2:15" x14ac:dyDescent="0.25">
      <c r="F48" s="103"/>
      <c r="G48" s="103"/>
      <c r="H48" s="103"/>
      <c r="I48" s="103"/>
      <c r="J48" s="104"/>
      <c r="K48" s="103"/>
    </row>
    <row r="49" spans="3:11" x14ac:dyDescent="0.25">
      <c r="C49" s="84" t="s">
        <v>59</v>
      </c>
      <c r="D49" s="85">
        <v>9500</v>
      </c>
      <c r="E49" s="85"/>
      <c r="F49" s="105"/>
      <c r="G49" s="105"/>
      <c r="H49" s="106">
        <v>9500</v>
      </c>
      <c r="I49" s="103" t="s">
        <v>60</v>
      </c>
      <c r="J49" s="103"/>
      <c r="K49" s="104"/>
    </row>
    <row r="50" spans="3:11" x14ac:dyDescent="0.25">
      <c r="C50" s="87"/>
      <c r="D50" s="88"/>
      <c r="F50" s="103"/>
      <c r="G50" s="103"/>
      <c r="H50" s="107"/>
      <c r="I50" s="103"/>
      <c r="J50" s="103"/>
      <c r="K50" s="103"/>
    </row>
    <row r="51" spans="3:11" x14ac:dyDescent="0.25">
      <c r="C51" s="87"/>
      <c r="D51" s="89"/>
      <c r="F51" s="103"/>
      <c r="G51" s="103"/>
      <c r="H51" s="108"/>
      <c r="I51" s="103"/>
      <c r="J51" s="103"/>
      <c r="K51" s="103"/>
    </row>
    <row r="52" spans="3:11" x14ac:dyDescent="0.25">
      <c r="F52" s="103"/>
      <c r="G52" s="103"/>
      <c r="H52" s="103"/>
      <c r="I52" s="103"/>
      <c r="J52" s="104"/>
      <c r="K52" s="103"/>
    </row>
    <row r="53" spans="3:11" x14ac:dyDescent="0.25">
      <c r="F53" s="103"/>
      <c r="G53" s="103"/>
      <c r="H53" s="103"/>
      <c r="I53" s="103"/>
      <c r="J53" s="104"/>
      <c r="K53" s="103"/>
    </row>
    <row r="54" spans="3:11" x14ac:dyDescent="0.25">
      <c r="F54" s="103"/>
      <c r="G54" s="103"/>
      <c r="H54" s="103"/>
      <c r="I54" s="103"/>
      <c r="J54" s="104"/>
      <c r="K54" s="103"/>
    </row>
    <row r="55" spans="3:11" x14ac:dyDescent="0.25">
      <c r="F55" s="103"/>
      <c r="G55" s="103"/>
      <c r="H55" s="103"/>
      <c r="I55" s="103"/>
      <c r="J55" s="104"/>
      <c r="K55" s="103"/>
    </row>
    <row r="56" spans="3:11" x14ac:dyDescent="0.25">
      <c r="F56" s="103"/>
      <c r="G56" s="103"/>
      <c r="H56" s="103"/>
      <c r="I56" s="103"/>
      <c r="J56" s="104"/>
      <c r="K56" s="103"/>
    </row>
    <row r="57" spans="3:11" x14ac:dyDescent="0.25">
      <c r="C57" s="90" t="s">
        <v>61</v>
      </c>
      <c r="D57" s="90"/>
      <c r="F57" s="103"/>
      <c r="G57" s="103"/>
      <c r="H57" s="103"/>
      <c r="I57" s="103"/>
      <c r="J57" s="104"/>
      <c r="K57" s="103"/>
    </row>
    <row r="58" spans="3:11" x14ac:dyDescent="0.25">
      <c r="C58" s="90" t="s">
        <v>62</v>
      </c>
      <c r="D58" s="91">
        <f>H4-H25</f>
        <v>8318906.2799999993</v>
      </c>
      <c r="F58" s="103"/>
      <c r="G58" s="103"/>
      <c r="H58" s="103"/>
      <c r="I58" s="103"/>
      <c r="J58" s="104"/>
      <c r="K58" s="103"/>
    </row>
    <row r="59" spans="3:11" x14ac:dyDescent="0.25">
      <c r="C59" s="90" t="s">
        <v>63</v>
      </c>
      <c r="D59" s="91">
        <v>158580</v>
      </c>
      <c r="G59" s="92"/>
    </row>
    <row r="60" spans="3:11" x14ac:dyDescent="0.25">
      <c r="C60" s="90" t="s">
        <v>64</v>
      </c>
      <c r="D60" s="91">
        <v>1026572</v>
      </c>
      <c r="G60" s="92"/>
    </row>
    <row r="61" spans="3:11" x14ac:dyDescent="0.25">
      <c r="C61" s="90"/>
      <c r="D61" s="91">
        <f>D58-D59-D60</f>
        <v>7133754.2799999993</v>
      </c>
      <c r="G61" s="92"/>
    </row>
    <row r="62" spans="3:11" x14ac:dyDescent="0.25">
      <c r="C62" s="90" t="s">
        <v>65</v>
      </c>
      <c r="D62" s="109">
        <f>D61/64/12</f>
        <v>9288.7425520833331</v>
      </c>
    </row>
  </sheetData>
  <mergeCells count="12">
    <mergeCell ref="K38:K40"/>
    <mergeCell ref="B2:C3"/>
    <mergeCell ref="D2:E2"/>
    <mergeCell ref="F2:G2"/>
    <mergeCell ref="I2:J2"/>
    <mergeCell ref="K2:K4"/>
    <mergeCell ref="B4:C4"/>
    <mergeCell ref="K5:K8"/>
    <mergeCell ref="K10:K11"/>
    <mergeCell ref="K20:K23"/>
    <mergeCell ref="K25:K29"/>
    <mergeCell ref="K31:K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742F-82C9-4318-8B8F-A43733131881}">
  <dimension ref="B1:O63"/>
  <sheetViews>
    <sheetView tabSelected="1" workbookViewId="0">
      <selection activeCell="E6" sqref="E6"/>
    </sheetView>
  </sheetViews>
  <sheetFormatPr defaultRowHeight="15.75" x14ac:dyDescent="0.25"/>
  <cols>
    <col min="1" max="1" width="9.140625" style="1"/>
    <col min="2" max="2" width="3.85546875" style="1" bestFit="1" customWidth="1"/>
    <col min="3" max="3" width="78" style="1" customWidth="1"/>
    <col min="4" max="4" width="17.85546875" style="1" bestFit="1" customWidth="1"/>
    <col min="5" max="5" width="10.140625" style="1" bestFit="1" customWidth="1"/>
    <col min="6" max="6" width="12.5703125" style="1" bestFit="1" customWidth="1"/>
    <col min="7" max="7" width="12.85546875" style="1" bestFit="1" customWidth="1"/>
    <col min="8" max="8" width="16.85546875" style="1" customWidth="1"/>
    <col min="9" max="9" width="16.5703125" style="1" bestFit="1" customWidth="1"/>
    <col min="10" max="10" width="15.140625" style="2" customWidth="1"/>
    <col min="11" max="11" width="46.28515625" style="1" customWidth="1"/>
    <col min="12" max="16384" width="9.140625" style="1"/>
  </cols>
  <sheetData>
    <row r="1" spans="2:15" ht="16.5" thickBot="1" x14ac:dyDescent="0.3"/>
    <row r="2" spans="2:15" x14ac:dyDescent="0.25">
      <c r="B2" s="128" t="s">
        <v>0</v>
      </c>
      <c r="C2" s="129"/>
      <c r="D2" s="132">
        <v>2020</v>
      </c>
      <c r="E2" s="132"/>
      <c r="F2" s="133" t="s">
        <v>1</v>
      </c>
      <c r="G2" s="133"/>
      <c r="H2" s="3">
        <v>2021</v>
      </c>
      <c r="I2" s="134" t="s">
        <v>2</v>
      </c>
      <c r="J2" s="135"/>
      <c r="K2" s="136" t="s">
        <v>3</v>
      </c>
      <c r="O2" s="2"/>
    </row>
    <row r="3" spans="2:15" ht="32.25" thickBot="1" x14ac:dyDescent="0.3">
      <c r="B3" s="130"/>
      <c r="C3" s="131"/>
      <c r="D3" s="4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136"/>
      <c r="O3" s="2"/>
    </row>
    <row r="4" spans="2:15" ht="16.5" thickBot="1" x14ac:dyDescent="0.3">
      <c r="B4" s="138" t="s">
        <v>11</v>
      </c>
      <c r="C4" s="139"/>
      <c r="D4" s="10">
        <f>D5+D12+D10+D11+D13+D14+D17+D16+D15+D18+D19+D20+D24+D25+D30+D31+D38+D41+D42+D43+D45+D46+D47+D44</f>
        <v>8421497.7599999998</v>
      </c>
      <c r="E4" s="10">
        <f>E5+E12+E10+E11+E13+E14+E17+E16+E15+E18+E19+E20+E24+E25+E30+E31+E38+E41+E42+E43+E45+E46+E47+E44</f>
        <v>7394926.2399999993</v>
      </c>
      <c r="F4" s="11">
        <f>D4-E4</f>
        <v>1026571.5200000005</v>
      </c>
      <c r="G4" s="12">
        <f>E4/D4</f>
        <v>0.8781010754552524</v>
      </c>
      <c r="H4" s="10">
        <f>H5+H12+H10+H11+H13+H14+H17+H16+H15+H18+H19+H20+H24+H25+H30+H31+H38+H41+H42+H43+H45+H46+H47+H44+H48</f>
        <v>15318906.279999999</v>
      </c>
      <c r="I4" s="13">
        <f>H4-D4</f>
        <v>6897408.5199999996</v>
      </c>
      <c r="J4" s="14">
        <f>H4/D4</f>
        <v>1.8190239689620247</v>
      </c>
      <c r="K4" s="137"/>
      <c r="O4" s="2"/>
    </row>
    <row r="5" spans="2:15" ht="16.5" thickBot="1" x14ac:dyDescent="0.3">
      <c r="B5" s="15">
        <v>1</v>
      </c>
      <c r="C5" s="16" t="s">
        <v>12</v>
      </c>
      <c r="D5" s="17">
        <v>895697.88</v>
      </c>
      <c r="E5" s="18">
        <v>1132205.77</v>
      </c>
      <c r="F5" s="118">
        <f>D5-E5</f>
        <v>-236507.89</v>
      </c>
      <c r="G5" s="20">
        <f t="shared" ref="G5:G47" si="0">E5/D5</f>
        <v>1.2640487325927354</v>
      </c>
      <c r="H5" s="93">
        <f>H6+H7+H8</f>
        <v>1120709.52</v>
      </c>
      <c r="I5" s="93">
        <f>H5-D5</f>
        <v>225011.64</v>
      </c>
      <c r="J5" s="94">
        <f>H5/D5</f>
        <v>1.2512137686426141</v>
      </c>
      <c r="K5" s="125" t="s">
        <v>13</v>
      </c>
      <c r="O5" s="2"/>
    </row>
    <row r="6" spans="2:15" x14ac:dyDescent="0.25">
      <c r="B6" s="23" t="s">
        <v>14</v>
      </c>
      <c r="C6" s="24" t="s">
        <v>15</v>
      </c>
      <c r="D6" s="25">
        <v>687940</v>
      </c>
      <c r="E6" s="26">
        <v>696769.67999999993</v>
      </c>
      <c r="F6" s="119">
        <f>D6-E6</f>
        <v>-8829.6799999999348</v>
      </c>
      <c r="G6" s="28">
        <f t="shared" si="0"/>
        <v>1.0128349565369072</v>
      </c>
      <c r="H6" s="95">
        <v>860760</v>
      </c>
      <c r="I6" s="96">
        <f t="shared" ref="I6:I47" si="1">H6-D6</f>
        <v>172820</v>
      </c>
      <c r="J6" s="97">
        <f t="shared" ref="J6:J47" si="2">H6/D6</f>
        <v>1.2512137686426141</v>
      </c>
      <c r="K6" s="126"/>
      <c r="O6" s="2"/>
    </row>
    <row r="7" spans="2:15" x14ac:dyDescent="0.25">
      <c r="B7" s="29" t="s">
        <v>14</v>
      </c>
      <c r="C7" s="30" t="s">
        <v>16</v>
      </c>
      <c r="D7" s="31">
        <v>207757.88</v>
      </c>
      <c r="E7" s="32">
        <v>262616.08999999997</v>
      </c>
      <c r="F7" s="120">
        <f>D7-E7</f>
        <v>-54858.209999999963</v>
      </c>
      <c r="G7" s="34">
        <f t="shared" si="0"/>
        <v>1.2640487571398011</v>
      </c>
      <c r="H7" s="95">
        <f>(H6+H8)*0.302</f>
        <v>259949.52</v>
      </c>
      <c r="I7" s="96">
        <f t="shared" si="1"/>
        <v>52191.639999999985</v>
      </c>
      <c r="J7" s="97">
        <f t="shared" si="2"/>
        <v>1.2512137686426141</v>
      </c>
      <c r="K7" s="126"/>
      <c r="O7" s="2"/>
    </row>
    <row r="8" spans="2:15" ht="16.5" thickBot="1" x14ac:dyDescent="0.3">
      <c r="B8" s="35" t="s">
        <v>14</v>
      </c>
      <c r="C8" s="36" t="s">
        <v>17</v>
      </c>
      <c r="D8" s="37">
        <v>0</v>
      </c>
      <c r="E8" s="38">
        <v>172820</v>
      </c>
      <c r="F8" s="121">
        <f>D8-E8</f>
        <v>-172820</v>
      </c>
      <c r="G8" s="40" t="e">
        <f>E8/D8</f>
        <v>#DIV/0!</v>
      </c>
      <c r="H8" s="98"/>
      <c r="I8" s="96">
        <f t="shared" si="1"/>
        <v>0</v>
      </c>
      <c r="J8" s="97" t="e">
        <f t="shared" si="2"/>
        <v>#DIV/0!</v>
      </c>
      <c r="K8" s="127"/>
      <c r="O8" s="2"/>
    </row>
    <row r="9" spans="2:15" ht="16.5" thickBot="1" x14ac:dyDescent="0.3">
      <c r="B9" s="41"/>
      <c r="C9" s="42"/>
      <c r="D9" s="43"/>
      <c r="E9" s="44"/>
      <c r="F9" s="122"/>
      <c r="G9" s="46"/>
      <c r="H9" s="95"/>
      <c r="I9" s="96">
        <f t="shared" si="1"/>
        <v>0</v>
      </c>
      <c r="J9" s="97" t="e">
        <f t="shared" si="2"/>
        <v>#DIV/0!</v>
      </c>
      <c r="K9" s="99"/>
      <c r="O9" s="2"/>
    </row>
    <row r="10" spans="2:15" ht="16.5" thickBot="1" x14ac:dyDescent="0.3">
      <c r="B10" s="48">
        <v>2</v>
      </c>
      <c r="C10" s="49" t="s">
        <v>18</v>
      </c>
      <c r="D10" s="50">
        <v>2362397</v>
      </c>
      <c r="E10" s="51">
        <v>2362397</v>
      </c>
      <c r="F10" s="123">
        <f t="shared" ref="F10:F47" si="3">D10-E10</f>
        <v>0</v>
      </c>
      <c r="G10" s="53">
        <f t="shared" si="0"/>
        <v>1</v>
      </c>
      <c r="H10" s="100">
        <v>2364515</v>
      </c>
      <c r="I10" s="93">
        <f t="shared" si="1"/>
        <v>2118</v>
      </c>
      <c r="J10" s="94">
        <f t="shared" si="2"/>
        <v>1.0008965470240607</v>
      </c>
      <c r="K10" s="140" t="s">
        <v>19</v>
      </c>
      <c r="O10" s="2"/>
    </row>
    <row r="11" spans="2:15" ht="16.5" thickBot="1" x14ac:dyDescent="0.3">
      <c r="B11" s="55" t="s">
        <v>20</v>
      </c>
      <c r="C11" s="56" t="s">
        <v>21</v>
      </c>
      <c r="D11" s="57">
        <v>193800</v>
      </c>
      <c r="E11" s="58">
        <v>193800</v>
      </c>
      <c r="F11" s="115">
        <f t="shared" si="3"/>
        <v>0</v>
      </c>
      <c r="G11" s="60">
        <f t="shared" si="0"/>
        <v>1</v>
      </c>
      <c r="H11" s="100">
        <v>193800</v>
      </c>
      <c r="I11" s="93">
        <f t="shared" si="1"/>
        <v>0</v>
      </c>
      <c r="J11" s="94">
        <f t="shared" si="2"/>
        <v>1</v>
      </c>
      <c r="K11" s="141"/>
      <c r="O11" s="2"/>
    </row>
    <row r="12" spans="2:15" ht="16.5" thickBot="1" x14ac:dyDescent="0.3">
      <c r="B12" s="61">
        <v>3</v>
      </c>
      <c r="C12" s="62" t="s">
        <v>22</v>
      </c>
      <c r="D12" s="57">
        <v>47000</v>
      </c>
      <c r="E12" s="58">
        <v>27405.64</v>
      </c>
      <c r="F12" s="115">
        <f t="shared" si="3"/>
        <v>19594.36</v>
      </c>
      <c r="G12" s="60">
        <f t="shared" si="0"/>
        <v>0.58309872340425528</v>
      </c>
      <c r="H12" s="100">
        <v>47000</v>
      </c>
      <c r="I12" s="93">
        <f t="shared" si="1"/>
        <v>0</v>
      </c>
      <c r="J12" s="94">
        <f t="shared" si="2"/>
        <v>1</v>
      </c>
      <c r="K12" s="99" t="s">
        <v>19</v>
      </c>
      <c r="O12" s="2"/>
    </row>
    <row r="13" spans="2:15" ht="16.5" thickBot="1" x14ac:dyDescent="0.3">
      <c r="B13" s="61">
        <v>4</v>
      </c>
      <c r="C13" s="62" t="s">
        <v>23</v>
      </c>
      <c r="D13" s="57">
        <v>35000</v>
      </c>
      <c r="E13" s="58">
        <v>34592.149999999994</v>
      </c>
      <c r="F13" s="115">
        <f t="shared" si="3"/>
        <v>407.85000000000582</v>
      </c>
      <c r="G13" s="60">
        <f t="shared" si="0"/>
        <v>0.98834714285714265</v>
      </c>
      <c r="H13" s="100">
        <v>35000</v>
      </c>
      <c r="I13" s="93">
        <f t="shared" si="1"/>
        <v>0</v>
      </c>
      <c r="J13" s="94">
        <f t="shared" si="2"/>
        <v>1</v>
      </c>
      <c r="K13" s="99" t="s">
        <v>19</v>
      </c>
      <c r="O13" s="2"/>
    </row>
    <row r="14" spans="2:15" ht="16.5" thickBot="1" x14ac:dyDescent="0.3">
      <c r="B14" s="61">
        <v>5</v>
      </c>
      <c r="C14" s="62" t="s">
        <v>24</v>
      </c>
      <c r="D14" s="57">
        <v>64000</v>
      </c>
      <c r="E14" s="58">
        <v>65143</v>
      </c>
      <c r="F14" s="115">
        <f t="shared" si="3"/>
        <v>-1143</v>
      </c>
      <c r="G14" s="60">
        <f t="shared" si="0"/>
        <v>1.017859375</v>
      </c>
      <c r="H14" s="100">
        <v>64000</v>
      </c>
      <c r="I14" s="93">
        <f t="shared" si="1"/>
        <v>0</v>
      </c>
      <c r="J14" s="94">
        <f t="shared" si="2"/>
        <v>1</v>
      </c>
      <c r="K14" s="99" t="s">
        <v>19</v>
      </c>
      <c r="O14" s="2"/>
    </row>
    <row r="15" spans="2:15" ht="16.5" thickBot="1" x14ac:dyDescent="0.3">
      <c r="B15" s="61">
        <v>6</v>
      </c>
      <c r="C15" s="62" t="s">
        <v>25</v>
      </c>
      <c r="D15" s="57">
        <v>0</v>
      </c>
      <c r="E15" s="58">
        <v>0</v>
      </c>
      <c r="F15" s="115">
        <f t="shared" si="3"/>
        <v>0</v>
      </c>
      <c r="G15" s="60" t="e">
        <f t="shared" si="0"/>
        <v>#DIV/0!</v>
      </c>
      <c r="H15" s="100">
        <v>0</v>
      </c>
      <c r="I15" s="93">
        <f t="shared" si="1"/>
        <v>0</v>
      </c>
      <c r="J15" s="94" t="e">
        <f t="shared" si="2"/>
        <v>#DIV/0!</v>
      </c>
      <c r="K15" s="99"/>
      <c r="O15" s="2"/>
    </row>
    <row r="16" spans="2:15" ht="16.5" thickBot="1" x14ac:dyDescent="0.3">
      <c r="B16" s="61">
        <v>7</v>
      </c>
      <c r="C16" s="62" t="s">
        <v>26</v>
      </c>
      <c r="D16" s="57">
        <v>0</v>
      </c>
      <c r="E16" s="58">
        <v>0</v>
      </c>
      <c r="F16" s="115">
        <f t="shared" si="3"/>
        <v>0</v>
      </c>
      <c r="G16" s="60" t="e">
        <f t="shared" si="0"/>
        <v>#DIV/0!</v>
      </c>
      <c r="H16" s="100">
        <v>0</v>
      </c>
      <c r="I16" s="93">
        <f t="shared" si="1"/>
        <v>0</v>
      </c>
      <c r="J16" s="94" t="e">
        <f t="shared" si="2"/>
        <v>#DIV/0!</v>
      </c>
      <c r="K16" s="99"/>
      <c r="O16" s="2"/>
    </row>
    <row r="17" spans="2:15" ht="16.5" thickBot="1" x14ac:dyDescent="0.3">
      <c r="B17" s="61">
        <v>8</v>
      </c>
      <c r="C17" s="62" t="s">
        <v>27</v>
      </c>
      <c r="D17" s="57">
        <v>90000</v>
      </c>
      <c r="E17" s="58">
        <v>90000</v>
      </c>
      <c r="F17" s="115">
        <f t="shared" si="3"/>
        <v>0</v>
      </c>
      <c r="G17" s="60">
        <f t="shared" si="0"/>
        <v>1</v>
      </c>
      <c r="H17" s="100">
        <v>90000</v>
      </c>
      <c r="I17" s="93">
        <f t="shared" si="1"/>
        <v>0</v>
      </c>
      <c r="J17" s="94">
        <f t="shared" si="2"/>
        <v>1</v>
      </c>
      <c r="K17" s="99" t="s">
        <v>19</v>
      </c>
      <c r="O17" s="2"/>
    </row>
    <row r="18" spans="2:15" ht="32.25" thickBot="1" x14ac:dyDescent="0.3">
      <c r="B18" s="61">
        <v>9</v>
      </c>
      <c r="C18" s="62" t="s">
        <v>28</v>
      </c>
      <c r="D18" s="63">
        <v>450000</v>
      </c>
      <c r="E18" s="58">
        <v>345310.51</v>
      </c>
      <c r="F18" s="115">
        <f t="shared" si="3"/>
        <v>104689.48999999999</v>
      </c>
      <c r="G18" s="60">
        <f t="shared" si="0"/>
        <v>0.76735668888888886</v>
      </c>
      <c r="H18" s="100">
        <v>450000</v>
      </c>
      <c r="I18" s="93">
        <f t="shared" si="1"/>
        <v>0</v>
      </c>
      <c r="J18" s="94">
        <f t="shared" si="2"/>
        <v>1</v>
      </c>
      <c r="K18" s="99" t="s">
        <v>19</v>
      </c>
      <c r="O18" s="2"/>
    </row>
    <row r="19" spans="2:15" ht="32.25" thickBot="1" x14ac:dyDescent="0.3">
      <c r="B19" s="61">
        <v>10</v>
      </c>
      <c r="C19" s="62" t="s">
        <v>29</v>
      </c>
      <c r="D19" s="63">
        <v>200000</v>
      </c>
      <c r="E19" s="58">
        <v>488069.18000000005</v>
      </c>
      <c r="F19" s="115">
        <f t="shared" si="3"/>
        <v>-288069.18000000005</v>
      </c>
      <c r="G19" s="60">
        <f t="shared" si="0"/>
        <v>2.4403459000000001</v>
      </c>
      <c r="H19" s="100">
        <v>350000</v>
      </c>
      <c r="I19" s="93">
        <f t="shared" si="1"/>
        <v>150000</v>
      </c>
      <c r="J19" s="94">
        <f t="shared" si="2"/>
        <v>1.75</v>
      </c>
      <c r="K19" s="101" t="s">
        <v>68</v>
      </c>
      <c r="O19" s="2"/>
    </row>
    <row r="20" spans="2:15" ht="16.5" thickBot="1" x14ac:dyDescent="0.3">
      <c r="B20" s="64">
        <v>11</v>
      </c>
      <c r="C20" s="65" t="s">
        <v>30</v>
      </c>
      <c r="D20" s="66">
        <v>130000</v>
      </c>
      <c r="E20" s="67">
        <v>123944</v>
      </c>
      <c r="F20" s="124">
        <f t="shared" si="3"/>
        <v>6056</v>
      </c>
      <c r="G20" s="69">
        <f t="shared" si="0"/>
        <v>0.95341538461538466</v>
      </c>
      <c r="H20" s="100">
        <f>H21+H22+H23</f>
        <v>250000</v>
      </c>
      <c r="I20" s="93">
        <f t="shared" si="1"/>
        <v>120000</v>
      </c>
      <c r="J20" s="94">
        <f t="shared" si="2"/>
        <v>1.9230769230769231</v>
      </c>
      <c r="K20" s="125" t="s">
        <v>31</v>
      </c>
      <c r="O20" s="2"/>
    </row>
    <row r="21" spans="2:15" x14ac:dyDescent="0.25">
      <c r="B21" s="23" t="s">
        <v>14</v>
      </c>
      <c r="C21" s="24" t="s">
        <v>32</v>
      </c>
      <c r="D21" s="25">
        <v>0</v>
      </c>
      <c r="E21" s="26">
        <v>0</v>
      </c>
      <c r="F21" s="112">
        <f t="shared" si="3"/>
        <v>0</v>
      </c>
      <c r="G21" s="28" t="e">
        <f t="shared" si="0"/>
        <v>#DIV/0!</v>
      </c>
      <c r="H21" s="95">
        <v>120000</v>
      </c>
      <c r="I21" s="96">
        <f t="shared" si="1"/>
        <v>120000</v>
      </c>
      <c r="J21" s="97" t="e">
        <f>H21/D21</f>
        <v>#DIV/0!</v>
      </c>
      <c r="K21" s="126"/>
      <c r="O21" s="2"/>
    </row>
    <row r="22" spans="2:15" x14ac:dyDescent="0.25">
      <c r="B22" s="29" t="s">
        <v>14</v>
      </c>
      <c r="C22" s="30" t="s">
        <v>33</v>
      </c>
      <c r="D22" s="31">
        <v>80000</v>
      </c>
      <c r="E22" s="32">
        <v>80000</v>
      </c>
      <c r="F22" s="113">
        <f t="shared" si="3"/>
        <v>0</v>
      </c>
      <c r="G22" s="34">
        <f t="shared" si="0"/>
        <v>1</v>
      </c>
      <c r="H22" s="95">
        <v>80000</v>
      </c>
      <c r="I22" s="96">
        <f t="shared" si="1"/>
        <v>0</v>
      </c>
      <c r="J22" s="97">
        <f t="shared" si="2"/>
        <v>1</v>
      </c>
      <c r="K22" s="126"/>
      <c r="O22" s="2"/>
    </row>
    <row r="23" spans="2:15" ht="16.5" thickBot="1" x14ac:dyDescent="0.3">
      <c r="B23" s="35" t="s">
        <v>14</v>
      </c>
      <c r="C23" s="36" t="s">
        <v>34</v>
      </c>
      <c r="D23" s="37">
        <v>50000</v>
      </c>
      <c r="E23" s="38">
        <v>43944</v>
      </c>
      <c r="F23" s="114">
        <f t="shared" si="3"/>
        <v>6056</v>
      </c>
      <c r="G23" s="70">
        <v>0</v>
      </c>
      <c r="H23" s="95">
        <v>50000</v>
      </c>
      <c r="I23" s="96">
        <f t="shared" si="1"/>
        <v>0</v>
      </c>
      <c r="J23" s="97">
        <f t="shared" si="2"/>
        <v>1</v>
      </c>
      <c r="K23" s="127"/>
      <c r="O23" s="2"/>
    </row>
    <row r="24" spans="2:15" ht="16.5" thickBot="1" x14ac:dyDescent="0.3">
      <c r="B24" s="41">
        <v>12</v>
      </c>
      <c r="C24" s="42" t="s">
        <v>35</v>
      </c>
      <c r="D24" s="71">
        <v>345000</v>
      </c>
      <c r="E24" s="51">
        <v>40000</v>
      </c>
      <c r="F24" s="123">
        <f t="shared" si="3"/>
        <v>305000</v>
      </c>
      <c r="G24" s="53">
        <f t="shared" si="0"/>
        <v>0.11594202898550725</v>
      </c>
      <c r="H24" s="100">
        <v>345000</v>
      </c>
      <c r="I24" s="93">
        <f t="shared" si="1"/>
        <v>0</v>
      </c>
      <c r="J24" s="94">
        <f t="shared" si="2"/>
        <v>1</v>
      </c>
      <c r="K24" s="101"/>
      <c r="O24" s="2"/>
    </row>
    <row r="25" spans="2:15" ht="32.25" thickBot="1" x14ac:dyDescent="0.3">
      <c r="B25" s="64">
        <v>13</v>
      </c>
      <c r="C25" s="65" t="s">
        <v>36</v>
      </c>
      <c r="D25" s="72">
        <v>600000</v>
      </c>
      <c r="E25" s="67">
        <v>0</v>
      </c>
      <c r="F25" s="124">
        <f t="shared" si="3"/>
        <v>600000</v>
      </c>
      <c r="G25" s="53">
        <f t="shared" si="0"/>
        <v>0</v>
      </c>
      <c r="H25" s="100">
        <v>600000</v>
      </c>
      <c r="I25" s="93">
        <f t="shared" si="1"/>
        <v>0</v>
      </c>
      <c r="J25" s="94">
        <f t="shared" si="2"/>
        <v>1</v>
      </c>
      <c r="K25" s="140"/>
      <c r="O25" s="2"/>
    </row>
    <row r="26" spans="2:15" x14ac:dyDescent="0.25">
      <c r="B26" s="23" t="s">
        <v>14</v>
      </c>
      <c r="C26" s="24" t="s">
        <v>37</v>
      </c>
      <c r="D26" s="25">
        <v>0</v>
      </c>
      <c r="E26" s="26">
        <v>0</v>
      </c>
      <c r="F26" s="112">
        <f t="shared" si="3"/>
        <v>0</v>
      </c>
      <c r="G26" s="28" t="e">
        <f t="shared" si="0"/>
        <v>#DIV/0!</v>
      </c>
      <c r="H26" s="95"/>
      <c r="I26" s="96">
        <f t="shared" si="1"/>
        <v>0</v>
      </c>
      <c r="J26" s="97" t="e">
        <f t="shared" si="2"/>
        <v>#DIV/0!</v>
      </c>
      <c r="K26" s="142"/>
      <c r="O26" s="2"/>
    </row>
    <row r="27" spans="2:15" ht="31.5" x14ac:dyDescent="0.25">
      <c r="B27" s="29" t="s">
        <v>14</v>
      </c>
      <c r="C27" s="30" t="s">
        <v>38</v>
      </c>
      <c r="D27" s="31">
        <v>0</v>
      </c>
      <c r="E27" s="32">
        <v>0</v>
      </c>
      <c r="F27" s="113">
        <f t="shared" si="3"/>
        <v>0</v>
      </c>
      <c r="G27" s="34">
        <v>0</v>
      </c>
      <c r="H27" s="95"/>
      <c r="I27" s="96">
        <f t="shared" si="1"/>
        <v>0</v>
      </c>
      <c r="J27" s="97" t="e">
        <f t="shared" si="2"/>
        <v>#DIV/0!</v>
      </c>
      <c r="K27" s="142"/>
      <c r="O27" s="2"/>
    </row>
    <row r="28" spans="2:15" ht="31.5" x14ac:dyDescent="0.25">
      <c r="B28" s="73" t="s">
        <v>14</v>
      </c>
      <c r="C28" s="74" t="s">
        <v>39</v>
      </c>
      <c r="D28" s="31">
        <v>0</v>
      </c>
      <c r="E28" s="32">
        <v>0</v>
      </c>
      <c r="F28" s="113">
        <f t="shared" si="3"/>
        <v>0</v>
      </c>
      <c r="G28" s="34" t="e">
        <f t="shared" si="0"/>
        <v>#DIV/0!</v>
      </c>
      <c r="H28" s="95">
        <v>0</v>
      </c>
      <c r="I28" s="96">
        <f t="shared" si="1"/>
        <v>0</v>
      </c>
      <c r="J28" s="97" t="e">
        <f t="shared" si="2"/>
        <v>#DIV/0!</v>
      </c>
      <c r="K28" s="142"/>
      <c r="O28" s="2"/>
    </row>
    <row r="29" spans="2:15" ht="16.5" thickBot="1" x14ac:dyDescent="0.3">
      <c r="B29" s="35" t="s">
        <v>14</v>
      </c>
      <c r="C29" s="36" t="s">
        <v>40</v>
      </c>
      <c r="D29" s="37">
        <v>0</v>
      </c>
      <c r="E29" s="38">
        <v>0</v>
      </c>
      <c r="F29" s="114">
        <f t="shared" si="3"/>
        <v>0</v>
      </c>
      <c r="G29" s="70" t="e">
        <f t="shared" si="0"/>
        <v>#DIV/0!</v>
      </c>
      <c r="H29" s="95"/>
      <c r="I29" s="96">
        <f t="shared" si="1"/>
        <v>0</v>
      </c>
      <c r="J29" s="97" t="e">
        <f t="shared" si="2"/>
        <v>#DIV/0!</v>
      </c>
      <c r="K29" s="141"/>
      <c r="O29" s="2"/>
    </row>
    <row r="30" spans="2:15" ht="16.5" thickBot="1" x14ac:dyDescent="0.3">
      <c r="B30" s="41">
        <v>14</v>
      </c>
      <c r="C30" s="42" t="s">
        <v>41</v>
      </c>
      <c r="D30" s="71">
        <v>100000</v>
      </c>
      <c r="E30" s="51">
        <v>0</v>
      </c>
      <c r="F30" s="123">
        <f t="shared" si="3"/>
        <v>100000</v>
      </c>
      <c r="G30" s="53">
        <f t="shared" si="0"/>
        <v>0</v>
      </c>
      <c r="H30" s="100">
        <v>100000</v>
      </c>
      <c r="I30" s="93">
        <f t="shared" si="1"/>
        <v>0</v>
      </c>
      <c r="J30" s="94">
        <f t="shared" si="2"/>
        <v>1</v>
      </c>
      <c r="K30" s="99" t="s">
        <v>19</v>
      </c>
      <c r="O30" s="2"/>
    </row>
    <row r="31" spans="2:15" ht="32.25" thickBot="1" x14ac:dyDescent="0.3">
      <c r="B31" s="64">
        <v>15</v>
      </c>
      <c r="C31" s="65" t="s">
        <v>42</v>
      </c>
      <c r="D31" s="66">
        <v>191400</v>
      </c>
      <c r="E31" s="67">
        <v>56353</v>
      </c>
      <c r="F31" s="124">
        <f t="shared" si="3"/>
        <v>135047</v>
      </c>
      <c r="G31" s="69">
        <f t="shared" si="0"/>
        <v>0.29442528735632184</v>
      </c>
      <c r="H31" s="100">
        <f>H32+H33+H34+H35+H36+H37</f>
        <v>191400</v>
      </c>
      <c r="I31" s="93">
        <f t="shared" si="1"/>
        <v>0</v>
      </c>
      <c r="J31" s="94">
        <f t="shared" si="2"/>
        <v>1</v>
      </c>
      <c r="K31" s="140" t="s">
        <v>19</v>
      </c>
      <c r="O31" s="2"/>
    </row>
    <row r="32" spans="2:15" x14ac:dyDescent="0.25">
      <c r="B32" s="23" t="s">
        <v>14</v>
      </c>
      <c r="C32" s="24" t="s">
        <v>43</v>
      </c>
      <c r="D32" s="25">
        <v>50000</v>
      </c>
      <c r="E32" s="26">
        <v>18700</v>
      </c>
      <c r="F32" s="112">
        <f t="shared" si="3"/>
        <v>31300</v>
      </c>
      <c r="G32" s="28">
        <f t="shared" si="0"/>
        <v>0.374</v>
      </c>
      <c r="H32" s="95">
        <v>50000</v>
      </c>
      <c r="I32" s="96">
        <f t="shared" si="1"/>
        <v>0</v>
      </c>
      <c r="J32" s="97">
        <f t="shared" si="2"/>
        <v>1</v>
      </c>
      <c r="K32" s="142"/>
      <c r="O32" s="2"/>
    </row>
    <row r="33" spans="2:15" x14ac:dyDescent="0.25">
      <c r="B33" s="29" t="s">
        <v>14</v>
      </c>
      <c r="C33" s="30" t="s">
        <v>44</v>
      </c>
      <c r="D33" s="31">
        <v>100000</v>
      </c>
      <c r="E33" s="32">
        <v>14275</v>
      </c>
      <c r="F33" s="113">
        <f t="shared" si="3"/>
        <v>85725</v>
      </c>
      <c r="G33" s="34">
        <f t="shared" si="0"/>
        <v>0.14274999999999999</v>
      </c>
      <c r="H33" s="95">
        <v>100000</v>
      </c>
      <c r="I33" s="96">
        <f t="shared" si="1"/>
        <v>0</v>
      </c>
      <c r="J33" s="97">
        <f t="shared" si="2"/>
        <v>1</v>
      </c>
      <c r="K33" s="142"/>
      <c r="O33" s="2"/>
    </row>
    <row r="34" spans="2:15" x14ac:dyDescent="0.25">
      <c r="B34" s="29" t="s">
        <v>14</v>
      </c>
      <c r="C34" s="30" t="s">
        <v>45</v>
      </c>
      <c r="D34" s="31"/>
      <c r="E34" s="32">
        <v>0</v>
      </c>
      <c r="F34" s="113">
        <f t="shared" si="3"/>
        <v>0</v>
      </c>
      <c r="G34" s="34" t="e">
        <f t="shared" si="0"/>
        <v>#DIV/0!</v>
      </c>
      <c r="H34" s="95"/>
      <c r="I34" s="96">
        <f t="shared" si="1"/>
        <v>0</v>
      </c>
      <c r="J34" s="97" t="e">
        <f t="shared" si="2"/>
        <v>#DIV/0!</v>
      </c>
      <c r="K34" s="142"/>
      <c r="O34" s="2"/>
    </row>
    <row r="35" spans="2:15" x14ac:dyDescent="0.25">
      <c r="B35" s="29" t="s">
        <v>14</v>
      </c>
      <c r="C35" s="30" t="s">
        <v>46</v>
      </c>
      <c r="D35" s="31">
        <v>10000</v>
      </c>
      <c r="E35" s="32">
        <v>5300</v>
      </c>
      <c r="F35" s="113">
        <f t="shared" si="3"/>
        <v>4700</v>
      </c>
      <c r="G35" s="34">
        <f t="shared" si="0"/>
        <v>0.53</v>
      </c>
      <c r="H35" s="95">
        <v>10000</v>
      </c>
      <c r="I35" s="96">
        <f t="shared" si="1"/>
        <v>0</v>
      </c>
      <c r="J35" s="97">
        <f t="shared" si="2"/>
        <v>1</v>
      </c>
      <c r="K35" s="142"/>
      <c r="O35" s="2"/>
    </row>
    <row r="36" spans="2:15" x14ac:dyDescent="0.25">
      <c r="B36" s="29" t="s">
        <v>14</v>
      </c>
      <c r="C36" s="30" t="s">
        <v>47</v>
      </c>
      <c r="D36" s="31">
        <v>25000</v>
      </c>
      <c r="E36" s="32">
        <v>11678</v>
      </c>
      <c r="F36" s="113">
        <f t="shared" si="3"/>
        <v>13322</v>
      </c>
      <c r="G36" s="34">
        <f t="shared" si="0"/>
        <v>0.46711999999999998</v>
      </c>
      <c r="H36" s="95">
        <v>25000</v>
      </c>
      <c r="I36" s="96">
        <f t="shared" si="1"/>
        <v>0</v>
      </c>
      <c r="J36" s="97">
        <f t="shared" si="2"/>
        <v>1</v>
      </c>
      <c r="K36" s="142"/>
      <c r="O36" s="2"/>
    </row>
    <row r="37" spans="2:15" ht="16.5" thickBot="1" x14ac:dyDescent="0.3">
      <c r="B37" s="35" t="s">
        <v>14</v>
      </c>
      <c r="C37" s="36" t="s">
        <v>48</v>
      </c>
      <c r="D37" s="37">
        <v>6400</v>
      </c>
      <c r="E37" s="38">
        <v>6400</v>
      </c>
      <c r="F37" s="114">
        <f t="shared" si="3"/>
        <v>0</v>
      </c>
      <c r="G37" s="70">
        <f t="shared" si="0"/>
        <v>1</v>
      </c>
      <c r="H37" s="95">
        <v>6400</v>
      </c>
      <c r="I37" s="96">
        <f t="shared" si="1"/>
        <v>0</v>
      </c>
      <c r="J37" s="97">
        <f t="shared" si="2"/>
        <v>1</v>
      </c>
      <c r="K37" s="141"/>
      <c r="O37" s="2"/>
    </row>
    <row r="38" spans="2:15" ht="16.5" thickBot="1" x14ac:dyDescent="0.3">
      <c r="B38" s="75">
        <v>16</v>
      </c>
      <c r="C38" s="76" t="s">
        <v>49</v>
      </c>
      <c r="D38" s="17">
        <v>170000</v>
      </c>
      <c r="E38" s="77">
        <v>147838.43</v>
      </c>
      <c r="F38" s="111">
        <f t="shared" si="3"/>
        <v>22161.570000000007</v>
      </c>
      <c r="G38" s="20">
        <f t="shared" si="0"/>
        <v>0.86963782352941177</v>
      </c>
      <c r="H38" s="100">
        <f>H39+H40</f>
        <v>170000</v>
      </c>
      <c r="I38" s="93">
        <f t="shared" si="1"/>
        <v>0</v>
      </c>
      <c r="J38" s="94">
        <f t="shared" si="2"/>
        <v>1</v>
      </c>
      <c r="K38" s="125"/>
      <c r="O38" s="2"/>
    </row>
    <row r="39" spans="2:15" x14ac:dyDescent="0.25">
      <c r="B39" s="23" t="s">
        <v>14</v>
      </c>
      <c r="C39" s="24" t="s">
        <v>50</v>
      </c>
      <c r="D39" s="25">
        <v>90000</v>
      </c>
      <c r="E39" s="26">
        <v>93151.290000000008</v>
      </c>
      <c r="F39" s="112">
        <f t="shared" si="3"/>
        <v>-3151.2900000000081</v>
      </c>
      <c r="G39" s="28">
        <f t="shared" si="0"/>
        <v>1.0350143333333335</v>
      </c>
      <c r="H39" s="95">
        <v>90000</v>
      </c>
      <c r="I39" s="96">
        <f t="shared" si="1"/>
        <v>0</v>
      </c>
      <c r="J39" s="97">
        <f t="shared" si="2"/>
        <v>1</v>
      </c>
      <c r="K39" s="126"/>
      <c r="O39" s="2"/>
    </row>
    <row r="40" spans="2:15" ht="16.5" thickBot="1" x14ac:dyDescent="0.3">
      <c r="B40" s="35" t="s">
        <v>14</v>
      </c>
      <c r="C40" s="36" t="s">
        <v>51</v>
      </c>
      <c r="D40" s="37">
        <v>80000</v>
      </c>
      <c r="E40" s="38">
        <v>54687.14</v>
      </c>
      <c r="F40" s="114">
        <f t="shared" si="3"/>
        <v>25312.86</v>
      </c>
      <c r="G40" s="70">
        <f t="shared" si="0"/>
        <v>0.68358925000000004</v>
      </c>
      <c r="H40" s="95">
        <v>80000</v>
      </c>
      <c r="I40" s="96">
        <f t="shared" si="1"/>
        <v>0</v>
      </c>
      <c r="J40" s="97">
        <f t="shared" si="2"/>
        <v>1</v>
      </c>
      <c r="K40" s="127"/>
      <c r="O40" s="2"/>
    </row>
    <row r="41" spans="2:15" ht="16.5" thickBot="1" x14ac:dyDescent="0.3">
      <c r="B41" s="41">
        <v>17</v>
      </c>
      <c r="C41" s="42" t="s">
        <v>52</v>
      </c>
      <c r="D41" s="50">
        <v>130000</v>
      </c>
      <c r="E41" s="51">
        <v>122434.64000000001</v>
      </c>
      <c r="F41" s="123">
        <f t="shared" si="3"/>
        <v>7565.359999999986</v>
      </c>
      <c r="G41" s="53">
        <f t="shared" si="0"/>
        <v>0.94180492307692321</v>
      </c>
      <c r="H41" s="100">
        <v>130000</v>
      </c>
      <c r="I41" s="93">
        <f t="shared" si="1"/>
        <v>0</v>
      </c>
      <c r="J41" s="94">
        <f t="shared" si="2"/>
        <v>1</v>
      </c>
      <c r="K41" s="99" t="s">
        <v>19</v>
      </c>
      <c r="O41" s="2"/>
    </row>
    <row r="42" spans="2:15" ht="16.5" thickBot="1" x14ac:dyDescent="0.3">
      <c r="B42" s="61">
        <v>18</v>
      </c>
      <c r="C42" s="62" t="s">
        <v>53</v>
      </c>
      <c r="D42" s="57">
        <v>190000</v>
      </c>
      <c r="E42" s="58">
        <v>117184.04000000001</v>
      </c>
      <c r="F42" s="115">
        <f t="shared" si="3"/>
        <v>72815.959999999992</v>
      </c>
      <c r="G42" s="60">
        <f t="shared" si="0"/>
        <v>0.61675810526315789</v>
      </c>
      <c r="H42" s="100">
        <v>190000</v>
      </c>
      <c r="I42" s="93">
        <f t="shared" si="1"/>
        <v>0</v>
      </c>
      <c r="J42" s="94">
        <f t="shared" si="2"/>
        <v>1</v>
      </c>
      <c r="K42" s="102"/>
      <c r="O42" s="2"/>
    </row>
    <row r="43" spans="2:15" ht="16.5" thickBot="1" x14ac:dyDescent="0.3">
      <c r="B43" s="78">
        <v>19</v>
      </c>
      <c r="C43" s="56" t="s">
        <v>54</v>
      </c>
      <c r="D43" s="57">
        <v>1990692</v>
      </c>
      <c r="E43" s="58">
        <v>1990692</v>
      </c>
      <c r="F43" s="115">
        <f t="shared" si="3"/>
        <v>0</v>
      </c>
      <c r="G43" s="60">
        <f t="shared" si="0"/>
        <v>1</v>
      </c>
      <c r="H43" s="100">
        <v>1990692</v>
      </c>
      <c r="I43" s="93">
        <f t="shared" si="1"/>
        <v>0</v>
      </c>
      <c r="J43" s="94">
        <f t="shared" si="2"/>
        <v>1</v>
      </c>
      <c r="K43" s="99" t="s">
        <v>19</v>
      </c>
      <c r="O43" s="2"/>
    </row>
    <row r="44" spans="2:15" ht="16.5" thickBot="1" x14ac:dyDescent="0.3">
      <c r="B44" s="79"/>
      <c r="C44" s="80" t="s">
        <v>55</v>
      </c>
      <c r="D44" s="81">
        <v>44510.879999999997</v>
      </c>
      <c r="E44" s="82">
        <v>44510.879999999997</v>
      </c>
      <c r="F44" s="115"/>
      <c r="G44" s="60"/>
      <c r="H44" s="100">
        <f>35040+9749.76</f>
        <v>44789.760000000002</v>
      </c>
      <c r="I44" s="93">
        <f t="shared" si="1"/>
        <v>278.88000000000466</v>
      </c>
      <c r="J44" s="94">
        <f t="shared" si="2"/>
        <v>1.0062654344286162</v>
      </c>
      <c r="K44" s="99" t="s">
        <v>19</v>
      </c>
      <c r="O44" s="2"/>
    </row>
    <row r="45" spans="2:15" ht="16.5" thickBot="1" x14ac:dyDescent="0.3">
      <c r="B45" s="61">
        <v>20</v>
      </c>
      <c r="C45" s="62" t="s">
        <v>56</v>
      </c>
      <c r="D45" s="57">
        <v>60000</v>
      </c>
      <c r="E45" s="58">
        <v>0</v>
      </c>
      <c r="F45" s="115">
        <f t="shared" si="3"/>
        <v>60000</v>
      </c>
      <c r="G45" s="60">
        <f t="shared" si="0"/>
        <v>0</v>
      </c>
      <c r="H45" s="100">
        <v>60000</v>
      </c>
      <c r="I45" s="93">
        <f t="shared" si="1"/>
        <v>0</v>
      </c>
      <c r="J45" s="94">
        <f t="shared" si="2"/>
        <v>1</v>
      </c>
      <c r="K45" s="99" t="s">
        <v>19</v>
      </c>
      <c r="O45" s="2"/>
    </row>
    <row r="46" spans="2:15" ht="16.5" thickBot="1" x14ac:dyDescent="0.3">
      <c r="B46" s="64">
        <v>21</v>
      </c>
      <c r="C46" s="65" t="s">
        <v>57</v>
      </c>
      <c r="D46" s="72">
        <v>12000</v>
      </c>
      <c r="E46" s="67">
        <v>13046</v>
      </c>
      <c r="F46" s="124">
        <f t="shared" si="3"/>
        <v>-1046</v>
      </c>
      <c r="G46" s="69">
        <f t="shared" si="0"/>
        <v>1.0871666666666666</v>
      </c>
      <c r="H46" s="100">
        <v>12000</v>
      </c>
      <c r="I46" s="93">
        <f t="shared" si="1"/>
        <v>0</v>
      </c>
      <c r="J46" s="94">
        <f t="shared" si="2"/>
        <v>1</v>
      </c>
      <c r="K46" s="99" t="s">
        <v>19</v>
      </c>
      <c r="O46" s="2"/>
    </row>
    <row r="47" spans="2:15" ht="16.5" thickBot="1" x14ac:dyDescent="0.3">
      <c r="B47" s="61">
        <v>22</v>
      </c>
      <c r="C47" s="62" t="s">
        <v>58</v>
      </c>
      <c r="D47" s="57">
        <v>120000</v>
      </c>
      <c r="E47" s="83">
        <v>0</v>
      </c>
      <c r="F47" s="115">
        <f t="shared" si="3"/>
        <v>120000</v>
      </c>
      <c r="G47" s="60">
        <f t="shared" si="0"/>
        <v>0</v>
      </c>
      <c r="H47" s="100">
        <v>120000</v>
      </c>
      <c r="I47" s="93">
        <f t="shared" si="1"/>
        <v>0</v>
      </c>
      <c r="J47" s="94">
        <f t="shared" si="2"/>
        <v>1</v>
      </c>
      <c r="K47" s="99" t="s">
        <v>19</v>
      </c>
      <c r="O47" s="2"/>
    </row>
    <row r="48" spans="2:15" ht="32.25" thickBot="1" x14ac:dyDescent="0.3">
      <c r="B48" s="61">
        <v>23</v>
      </c>
      <c r="C48" s="62" t="s">
        <v>66</v>
      </c>
      <c r="D48" s="57"/>
      <c r="E48" s="83"/>
      <c r="F48" s="115">
        <f t="shared" ref="F48" si="4">D48-E48</f>
        <v>0</v>
      </c>
      <c r="G48" s="60" t="e">
        <f t="shared" ref="G48" si="5">E48/D48</f>
        <v>#DIV/0!</v>
      </c>
      <c r="H48" s="54">
        <v>6400000</v>
      </c>
      <c r="I48" s="21">
        <f t="shared" ref="I48" si="6">H48-D48</f>
        <v>6400000</v>
      </c>
      <c r="J48" s="22" t="e">
        <f t="shared" ref="J48" si="7">H48/D48</f>
        <v>#DIV/0!</v>
      </c>
      <c r="K48" s="47"/>
      <c r="O48" s="2"/>
    </row>
    <row r="50" spans="3:11" x14ac:dyDescent="0.25">
      <c r="C50" s="84" t="s">
        <v>59</v>
      </c>
      <c r="D50" s="85">
        <v>9500</v>
      </c>
      <c r="E50" s="85"/>
      <c r="F50" s="85"/>
      <c r="G50" s="85"/>
      <c r="H50" s="86">
        <v>9500</v>
      </c>
      <c r="I50" s="1" t="s">
        <v>60</v>
      </c>
      <c r="J50" s="1"/>
      <c r="K50" s="2"/>
    </row>
    <row r="51" spans="3:11" x14ac:dyDescent="0.25">
      <c r="C51" s="87"/>
      <c r="D51" s="88"/>
      <c r="H51" s="86">
        <v>8150</v>
      </c>
      <c r="I51" s="117" t="s">
        <v>67</v>
      </c>
      <c r="J51" s="1"/>
    </row>
    <row r="52" spans="3:11" x14ac:dyDescent="0.25">
      <c r="C52" s="87"/>
      <c r="D52" s="89"/>
      <c r="H52" s="108">
        <f>SUM(H50:H51)</f>
        <v>17650</v>
      </c>
      <c r="I52" s="103"/>
      <c r="J52" s="103"/>
    </row>
    <row r="53" spans="3:11" x14ac:dyDescent="0.25">
      <c r="H53" s="108"/>
      <c r="I53" s="103"/>
      <c r="J53" s="104"/>
    </row>
    <row r="54" spans="3:11" x14ac:dyDescent="0.25">
      <c r="H54" s="116"/>
      <c r="I54" s="103"/>
      <c r="J54" s="104"/>
    </row>
    <row r="55" spans="3:11" x14ac:dyDescent="0.25">
      <c r="H55" s="103"/>
      <c r="I55" s="103"/>
      <c r="J55" s="104"/>
    </row>
    <row r="58" spans="3:11" x14ac:dyDescent="0.25">
      <c r="C58" s="90" t="s">
        <v>61</v>
      </c>
      <c r="D58" s="90"/>
    </row>
    <row r="59" spans="3:11" x14ac:dyDescent="0.25">
      <c r="C59" s="90" t="s">
        <v>62</v>
      </c>
      <c r="D59" s="91">
        <f>H4-H25</f>
        <v>14718906.279999999</v>
      </c>
    </row>
    <row r="60" spans="3:11" x14ac:dyDescent="0.25">
      <c r="C60" s="90" t="s">
        <v>63</v>
      </c>
      <c r="D60" s="91">
        <v>158580</v>
      </c>
      <c r="G60" s="92"/>
    </row>
    <row r="61" spans="3:11" x14ac:dyDescent="0.25">
      <c r="C61" s="90" t="s">
        <v>64</v>
      </c>
      <c r="D61" s="91">
        <v>1026572</v>
      </c>
      <c r="G61" s="92"/>
    </row>
    <row r="62" spans="3:11" x14ac:dyDescent="0.25">
      <c r="C62" s="90"/>
      <c r="D62" s="91">
        <f>D59-D60-D61</f>
        <v>13533754.279999999</v>
      </c>
      <c r="G62" s="92"/>
    </row>
    <row r="63" spans="3:11" x14ac:dyDescent="0.25">
      <c r="C63" s="90" t="s">
        <v>65</v>
      </c>
      <c r="D63" s="109">
        <f>D62/64/12</f>
        <v>17622.075885416667</v>
      </c>
    </row>
  </sheetData>
  <mergeCells count="12">
    <mergeCell ref="K38:K40"/>
    <mergeCell ref="B2:C3"/>
    <mergeCell ref="D2:E2"/>
    <mergeCell ref="F2:G2"/>
    <mergeCell ref="I2:J2"/>
    <mergeCell ref="K2:K4"/>
    <mergeCell ref="B4:C4"/>
    <mergeCell ref="K5:K8"/>
    <mergeCell ref="K10:K11"/>
    <mergeCell ref="K20:K23"/>
    <mergeCell ref="K25:K29"/>
    <mergeCell ref="K31:K3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2021-02-15T10:40:15Z</dcterms:modified>
</cp:coreProperties>
</file>