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ект 2020" sheetId="1" r:id="rId1"/>
    <sheet name="расшифровка ст.1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2"/>
  <c r="C6"/>
  <c r="H5"/>
  <c r="J5" s="1"/>
  <c r="E5"/>
  <c r="H4"/>
  <c r="E4"/>
  <c r="J4" s="1"/>
  <c r="J47" i="1"/>
  <c r="I47"/>
  <c r="G47"/>
  <c r="F47"/>
  <c r="J46"/>
  <c r="I46"/>
  <c r="G46"/>
  <c r="F46"/>
  <c r="J45"/>
  <c r="I45"/>
  <c r="G45"/>
  <c r="F45"/>
  <c r="J44"/>
  <c r="I44"/>
  <c r="J43"/>
  <c r="I43"/>
  <c r="G43"/>
  <c r="F43"/>
  <c r="J42"/>
  <c r="I42"/>
  <c r="G42"/>
  <c r="F42"/>
  <c r="J41"/>
  <c r="I41"/>
  <c r="G41"/>
  <c r="F41"/>
  <c r="J40"/>
  <c r="I40"/>
  <c r="G40"/>
  <c r="F40"/>
  <c r="J39"/>
  <c r="I39"/>
  <c r="G39"/>
  <c r="F39"/>
  <c r="H38"/>
  <c r="I38" s="1"/>
  <c r="F38"/>
  <c r="D38"/>
  <c r="G38" s="1"/>
  <c r="J37"/>
  <c r="I37"/>
  <c r="G37"/>
  <c r="F37"/>
  <c r="J36"/>
  <c r="I36"/>
  <c r="G36"/>
  <c r="F36"/>
  <c r="J35"/>
  <c r="I35"/>
  <c r="G35"/>
  <c r="F35"/>
  <c r="J34"/>
  <c r="I34"/>
  <c r="G34"/>
  <c r="F34"/>
  <c r="J33"/>
  <c r="I33"/>
  <c r="G33"/>
  <c r="F33"/>
  <c r="J32"/>
  <c r="I32"/>
  <c r="G32"/>
  <c r="F32"/>
  <c r="H31"/>
  <c r="I31" s="1"/>
  <c r="G31"/>
  <c r="F31"/>
  <c r="J30"/>
  <c r="I30"/>
  <c r="G30"/>
  <c r="F30"/>
  <c r="J29"/>
  <c r="I29"/>
  <c r="G29"/>
  <c r="F29"/>
  <c r="G28"/>
  <c r="F28"/>
  <c r="J27"/>
  <c r="I27"/>
  <c r="F27"/>
  <c r="J26"/>
  <c r="I26"/>
  <c r="G26"/>
  <c r="F26"/>
  <c r="J25"/>
  <c r="I25"/>
  <c r="G25"/>
  <c r="F25"/>
  <c r="J24"/>
  <c r="I24"/>
  <c r="G24"/>
  <c r="F24"/>
  <c r="J23"/>
  <c r="I23"/>
  <c r="F23"/>
  <c r="J22"/>
  <c r="I22"/>
  <c r="G22"/>
  <c r="F22"/>
  <c r="J21"/>
  <c r="I21"/>
  <c r="G21"/>
  <c r="F21"/>
  <c r="H20"/>
  <c r="I20" s="1"/>
  <c r="F20"/>
  <c r="D20"/>
  <c r="G20" s="1"/>
  <c r="J19"/>
  <c r="I19"/>
  <c r="G19"/>
  <c r="F19"/>
  <c r="J18"/>
  <c r="I18"/>
  <c r="G18"/>
  <c r="F18"/>
  <c r="J17"/>
  <c r="I17"/>
  <c r="G17"/>
  <c r="F17"/>
  <c r="J16"/>
  <c r="I16"/>
  <c r="G16"/>
  <c r="F16"/>
  <c r="J15"/>
  <c r="I15"/>
  <c r="G15"/>
  <c r="F15"/>
  <c r="J14"/>
  <c r="I14"/>
  <c r="G14"/>
  <c r="F14"/>
  <c r="J13"/>
  <c r="I13"/>
  <c r="G13"/>
  <c r="F13"/>
  <c r="J12"/>
  <c r="I12"/>
  <c r="G12"/>
  <c r="F12"/>
  <c r="J11"/>
  <c r="I11"/>
  <c r="G11"/>
  <c r="F11"/>
  <c r="J10"/>
  <c r="I10"/>
  <c r="G10"/>
  <c r="F10"/>
  <c r="J9"/>
  <c r="I9"/>
  <c r="J8"/>
  <c r="I8"/>
  <c r="G8"/>
  <c r="F8"/>
  <c r="D7"/>
  <c r="I7" s="1"/>
  <c r="J6"/>
  <c r="I6"/>
  <c r="G6"/>
  <c r="F6"/>
  <c r="H5"/>
  <c r="J5" s="1"/>
  <c r="D5"/>
  <c r="F5" s="1"/>
  <c r="H4"/>
  <c r="H49" s="1"/>
  <c r="H51" s="1"/>
  <c r="H28" s="1"/>
  <c r="E4"/>
  <c r="G4" s="1"/>
  <c r="D4"/>
  <c r="F4" s="1"/>
  <c r="C8" i="2" l="1"/>
  <c r="C7"/>
  <c r="F7"/>
  <c r="F8" s="1"/>
  <c r="J8" s="1"/>
  <c r="J28" i="1"/>
  <c r="I28"/>
  <c r="I4"/>
  <c r="G5"/>
  <c r="I5"/>
  <c r="G7"/>
  <c r="J7"/>
  <c r="J20"/>
  <c r="J31"/>
  <c r="J38"/>
  <c r="J4"/>
  <c r="F7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премия по итогам года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производился ремонт компьютера, новый картридж для МФУ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Бухгалтерия
в декабре КЭСБ выставил меньше киловат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увеличение налога за счет реализации колб 4-м собственникам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подставить значение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подставить значение</t>
        </r>
      </text>
    </comment>
  </commentList>
</comments>
</file>

<file path=xl/sharedStrings.xml><?xml version="1.0" encoding="utf-8"?>
<sst xmlns="http://schemas.openxmlformats.org/spreadsheetml/2006/main" count="114" uniqueCount="87">
  <si>
    <t>РАСХОДЫ</t>
  </si>
  <si>
    <t>отклонение</t>
  </si>
  <si>
    <t>Комментарии</t>
  </si>
  <si>
    <t>План</t>
  </si>
  <si>
    <t>Факт</t>
  </si>
  <si>
    <t>план</t>
  </si>
  <si>
    <t>абсолют.</t>
  </si>
  <si>
    <t>относит.</t>
  </si>
  <si>
    <t>1. Содержание и текущий ремонт общего имущества и мест общего пользования</t>
  </si>
  <si>
    <t xml:space="preserve">Общий ФОТ (с учетом налогов) </t>
  </si>
  <si>
    <t>-</t>
  </si>
  <si>
    <t>Фонд оплаты труда (штатное расписание)</t>
  </si>
  <si>
    <t>Начисления (налоги) на ФОТ</t>
  </si>
  <si>
    <t>Обслуживание ПОСЕЛКА</t>
  </si>
  <si>
    <t>2.1</t>
  </si>
  <si>
    <t>Расчетно-кассовое обслуживание (банк)</t>
  </si>
  <si>
    <t>Канцтовары, связь</t>
  </si>
  <si>
    <t>Обслуживание и ремонт цифровой техники (1С, ПК, ксерокс, касс.аппарат..)</t>
  </si>
  <si>
    <t>Налог на имущество общедолевой собственности</t>
  </si>
  <si>
    <t>Арендная плата за землю</t>
  </si>
  <si>
    <t>Санитарная обработка территории поселка (от клещей, проверка воды)</t>
  </si>
  <si>
    <t>Увеличение</t>
  </si>
  <si>
    <t>Расходы воды и эл.энергии для общего имущества и мест общего пользования (здания, сети, КНС, ТП) (в т.ч. Э/эн )</t>
  </si>
  <si>
    <t>Потери в сетях (электроэнергия)</t>
  </si>
  <si>
    <t>Текущий ремонт общего имущества и мест общего пользования</t>
  </si>
  <si>
    <t>Ремонт лестницы</t>
  </si>
  <si>
    <t>Профилактический ремонт КНС</t>
  </si>
  <si>
    <t>Прочие расходы</t>
  </si>
  <si>
    <t>Ремонт дорог поселка</t>
  </si>
  <si>
    <t>Пост Охраны, шлагбаум, дополнительное видеонаблюдение</t>
  </si>
  <si>
    <t>Благоустройство верхней площадки, отсыпка, замена ворот, ремонт внешнего периметра забора, водоотведение</t>
  </si>
  <si>
    <t>Прочие расходы по решению Общего собрания или Правления</t>
  </si>
  <si>
    <t>Устранение аварийных ситуаций</t>
  </si>
  <si>
    <t>Уборка территории (услуги сторонних организаций, ГСМ для техники, ПЩС)</t>
  </si>
  <si>
    <t>вывоз снега</t>
  </si>
  <si>
    <t>вывоз мусора машинами</t>
  </si>
  <si>
    <t>обработка деревьев</t>
  </si>
  <si>
    <t>ПЩС</t>
  </si>
  <si>
    <t>бензин в уборочную технику</t>
  </si>
  <si>
    <t>уборка крыши</t>
  </si>
  <si>
    <t>Содержание Бобкэта</t>
  </si>
  <si>
    <t>Топливо</t>
  </si>
  <si>
    <t>Масла, смазки, детали, смена резины</t>
  </si>
  <si>
    <t>Вывоз ТБО</t>
  </si>
  <si>
    <t>Хозинвентарь, хоз.товары, инструменты</t>
  </si>
  <si>
    <t>Непредвиденные расходы (по соглас. с правлением)</t>
  </si>
  <si>
    <t>Налоги</t>
  </si>
  <si>
    <t>Содержание ТП</t>
  </si>
  <si>
    <t>Расчетный размер взноса</t>
  </si>
  <si>
    <t>разница, финансируемая за счет накопленного резерва ТСН.</t>
  </si>
  <si>
    <t>Расшифровка статьи "Общий ФОТ (с учетом налогов) "</t>
  </si>
  <si>
    <t>Должность</t>
  </si>
  <si>
    <t>Фамилия</t>
  </si>
  <si>
    <t>НДФЛ</t>
  </si>
  <si>
    <t>Фонд оплаты 2019</t>
  </si>
  <si>
    <t xml:space="preserve">Абсолютное увеличение </t>
  </si>
  <si>
    <t>Председатель правления</t>
  </si>
  <si>
    <t>Полукаров В.В.</t>
  </si>
  <si>
    <t>Бухгалтер</t>
  </si>
  <si>
    <t>Бурлакова Н.В.</t>
  </si>
  <si>
    <t>Всего за год, включая премию</t>
  </si>
  <si>
    <t>Налоги на ФОТ*</t>
  </si>
  <si>
    <t>Итого по статье</t>
  </si>
  <si>
    <t>изменения в бюджете план 2018 к плану 2017</t>
  </si>
  <si>
    <t>план-факт</t>
  </si>
  <si>
    <t>% от плана 2019</t>
  </si>
  <si>
    <t>В пределах плановых затрат 2019 года</t>
  </si>
  <si>
    <t>Премиальный фонд с начисл. (итоги года) (по соглас. с правлением)</t>
  </si>
  <si>
    <t>Увеличение на 4,5%</t>
  </si>
  <si>
    <t>Бонус за обслуживание поселка (по итогам 2020г)</t>
  </si>
  <si>
    <t xml:space="preserve">Увеличение </t>
  </si>
  <si>
    <t>Уменьшение в связи с переходом собственников на прямые договоры</t>
  </si>
  <si>
    <t>В пределах плановых затрат 2019 года.</t>
  </si>
  <si>
    <t>Увеличение. Стоимость 900руб/кв.м. Заложена стоимость работ по ремонту 250кв.м. + 30000руб на гудрон</t>
  </si>
  <si>
    <t>Затраты за счет средств накопленных резервов ТСН, по решению Правления</t>
  </si>
  <si>
    <t xml:space="preserve">Финансирование  дефицита 69 рублей расчетного взноса в месяц с 64 собственников, без увеличения в 2020г членского взноса  </t>
  </si>
  <si>
    <t>Увеличение за счет затрат на приобретение резины</t>
  </si>
  <si>
    <t>Увеличение за счет увеличения числа зарегестированных собственников</t>
  </si>
  <si>
    <t xml:space="preserve">ОХРАНА ПОСЕЛКА </t>
  </si>
  <si>
    <t>Увеличение на 10%</t>
  </si>
  <si>
    <t>Тревожная кнопка</t>
  </si>
  <si>
    <t>расчет ежемес. чл. Взноса</t>
  </si>
  <si>
    <t>планируемый размер ежемес.чл.взноса на 2020</t>
  </si>
  <si>
    <t>Зарплата 2019</t>
  </si>
  <si>
    <t>Фонд оплаты 2020</t>
  </si>
  <si>
    <t>Зарплата 2020</t>
  </si>
  <si>
    <t>Годовая премия 2020</t>
  </si>
</sst>
</file>

<file path=xl/styles.xml><?xml version="1.0" encoding="utf-8"?>
<styleSheet xmlns="http://schemas.openxmlformats.org/spreadsheetml/2006/main">
  <numFmts count="4">
    <numFmt numFmtId="41" formatCode="_-* #,##0\ _₽_-;\-* #,##0\ _₽_-;_-* &quot;-&quot;\ _₽_-;_-@_-"/>
    <numFmt numFmtId="43" formatCode="_-* #,##0.00\ _₽_-;\-* #,##0.00\ _₽_-;_-* &quot;-&quot;??\ _₽_-;_-@_-"/>
    <numFmt numFmtId="165" formatCode="#,##0.00\ &quot;₽&quot;"/>
    <numFmt numFmtId="166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3" fontId="7" fillId="0" borderId="4" xfId="0" applyNumberFormat="1" applyFont="1" applyBorder="1" applyAlignment="1">
      <alignment vertical="center" wrapText="1"/>
    </xf>
    <xf numFmtId="1" fontId="7" fillId="0" borderId="13" xfId="2" applyNumberFormat="1" applyFont="1" applyBorder="1" applyAlignment="1">
      <alignment horizontal="center" vertical="center"/>
    </xf>
    <xf numFmtId="1" fontId="7" fillId="0" borderId="14" xfId="2" applyNumberFormat="1" applyFont="1" applyBorder="1" applyAlignment="1">
      <alignment horizontal="center" vertical="center"/>
    </xf>
    <xf numFmtId="1" fontId="7" fillId="0" borderId="17" xfId="2" applyNumberFormat="1" applyFont="1" applyFill="1" applyBorder="1" applyAlignment="1">
      <alignment horizontal="center" vertical="center"/>
    </xf>
    <xf numFmtId="1" fontId="7" fillId="0" borderId="9" xfId="2" applyNumberFormat="1" applyFont="1" applyBorder="1" applyAlignment="1">
      <alignment horizontal="center" vertical="center"/>
    </xf>
    <xf numFmtId="1" fontId="7" fillId="0" borderId="18" xfId="2" applyNumberFormat="1" applyFont="1" applyBorder="1" applyAlignment="1">
      <alignment horizontal="center" vertical="center"/>
    </xf>
    <xf numFmtId="1" fontId="7" fillId="0" borderId="8" xfId="2" applyNumberFormat="1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0" fontId="7" fillId="0" borderId="19" xfId="2" applyFont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20" xfId="2" applyFont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1" fontId="7" fillId="0" borderId="17" xfId="2" applyNumberFormat="1" applyFont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Alignment="1">
      <alignment wrapText="1"/>
    </xf>
    <xf numFmtId="165" fontId="2" fillId="0" borderId="0" xfId="0" applyNumberFormat="1" applyFont="1" applyAlignment="1"/>
    <xf numFmtId="41" fontId="2" fillId="0" borderId="0" xfId="0" applyNumberFormat="1" applyFont="1"/>
    <xf numFmtId="0" fontId="0" fillId="0" borderId="4" xfId="0" applyBorder="1"/>
    <xf numFmtId="0" fontId="0" fillId="0" borderId="4" xfId="0" applyBorder="1" applyAlignment="1">
      <alignment wrapText="1"/>
    </xf>
    <xf numFmtId="166" fontId="0" fillId="0" borderId="4" xfId="0" applyNumberFormat="1" applyBorder="1" applyAlignment="1">
      <alignment horizontal="right"/>
    </xf>
    <xf numFmtId="4" fontId="0" fillId="0" borderId="4" xfId="0" applyNumberFormat="1" applyBorder="1"/>
    <xf numFmtId="4" fontId="1" fillId="0" borderId="4" xfId="0" applyNumberFormat="1" applyFont="1" applyBorder="1"/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21" xfId="2" applyNumberFormat="1" applyFont="1" applyFill="1" applyBorder="1" applyAlignment="1">
      <alignment horizontal="center" vertical="center"/>
    </xf>
    <xf numFmtId="10" fontId="8" fillId="2" borderId="21" xfId="2" applyNumberFormat="1" applyFont="1" applyFill="1" applyBorder="1" applyAlignment="1">
      <alignment horizontal="center" vertical="center"/>
    </xf>
    <xf numFmtId="43" fontId="3" fillId="2" borderId="21" xfId="0" applyNumberFormat="1" applyFont="1" applyFill="1" applyBorder="1" applyAlignment="1">
      <alignment horizontal="center" vertical="center"/>
    </xf>
    <xf numFmtId="10" fontId="3" fillId="2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" fontId="5" fillId="0" borderId="18" xfId="2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vertical="center" wrapText="1"/>
    </xf>
    <xf numFmtId="43" fontId="5" fillId="0" borderId="12" xfId="0" applyNumberFormat="1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2" applyNumberFormat="1" applyFont="1" applyFill="1" applyBorder="1" applyAlignment="1">
      <alignment horizontal="center" vertical="center"/>
    </xf>
    <xf numFmtId="10" fontId="8" fillId="0" borderId="12" xfId="2" applyNumberFormat="1" applyFont="1" applyFill="1" applyBorder="1" applyAlignment="1">
      <alignment horizontal="center" vertical="center"/>
    </xf>
    <xf numFmtId="43" fontId="3" fillId="0" borderId="16" xfId="0" applyNumberFormat="1" applyFont="1" applyBorder="1"/>
    <xf numFmtId="10" fontId="3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43" fontId="7" fillId="0" borderId="19" xfId="0" applyNumberFormat="1" applyFont="1" applyBorder="1" applyAlignment="1">
      <alignment vertical="center" wrapText="1"/>
    </xf>
    <xf numFmtId="3" fontId="7" fillId="0" borderId="19" xfId="2" applyNumberFormat="1" applyFont="1" applyFill="1" applyBorder="1" applyAlignment="1">
      <alignment horizontal="center" vertical="center"/>
    </xf>
    <xf numFmtId="10" fontId="4" fillId="0" borderId="19" xfId="2" applyNumberFormat="1" applyFont="1" applyFill="1" applyBorder="1" applyAlignment="1">
      <alignment horizontal="center" vertical="center"/>
    </xf>
    <xf numFmtId="43" fontId="2" fillId="0" borderId="4" xfId="0" applyNumberFormat="1" applyFont="1" applyBorder="1"/>
    <xf numFmtId="43" fontId="2" fillId="0" borderId="16" xfId="0" applyNumberFormat="1" applyFont="1" applyBorder="1"/>
    <xf numFmtId="10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3" fontId="7" fillId="0" borderId="4" xfId="2" applyNumberFormat="1" applyFont="1" applyFill="1" applyBorder="1" applyAlignment="1">
      <alignment horizontal="center" vertical="center"/>
    </xf>
    <xf numFmtId="10" fontId="4" fillId="0" borderId="4" xfId="2" applyNumberFormat="1" applyFont="1" applyFill="1" applyBorder="1" applyAlignment="1">
      <alignment horizontal="center" vertical="center"/>
    </xf>
    <xf numFmtId="43" fontId="7" fillId="0" borderId="20" xfId="0" applyNumberFormat="1" applyFont="1" applyBorder="1" applyAlignment="1">
      <alignment vertical="center" wrapText="1"/>
    </xf>
    <xf numFmtId="3" fontId="7" fillId="0" borderId="20" xfId="2" applyNumberFormat="1" applyFont="1" applyFill="1" applyBorder="1" applyAlignment="1">
      <alignment horizontal="center" vertical="center"/>
    </xf>
    <xf numFmtId="0" fontId="4" fillId="0" borderId="20" xfId="2" applyNumberFormat="1" applyFont="1" applyFill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7" fillId="0" borderId="22" xfId="2" applyFont="1" applyBorder="1" applyAlignment="1">
      <alignment horizontal="left" vertical="center" wrapText="1"/>
    </xf>
    <xf numFmtId="43" fontId="7" fillId="0" borderId="22" xfId="0" applyNumberFormat="1" applyFont="1" applyBorder="1" applyAlignment="1">
      <alignment vertical="center" wrapText="1"/>
    </xf>
    <xf numFmtId="3" fontId="7" fillId="0" borderId="22" xfId="2" applyNumberFormat="1" applyFont="1" applyFill="1" applyBorder="1" applyAlignment="1">
      <alignment horizontal="center" vertical="center"/>
    </xf>
    <xf numFmtId="0" fontId="4" fillId="0" borderId="22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7" fillId="0" borderId="22" xfId="2" applyFont="1" applyFill="1" applyBorder="1" applyAlignment="1">
      <alignment horizontal="left" vertical="center" wrapText="1"/>
    </xf>
    <xf numFmtId="43" fontId="5" fillId="0" borderId="22" xfId="0" applyNumberFormat="1" applyFont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2" xfId="2" applyNumberFormat="1" applyFont="1" applyFill="1" applyBorder="1" applyAlignment="1">
      <alignment horizontal="center" vertical="center"/>
    </xf>
    <xf numFmtId="10" fontId="8" fillId="0" borderId="22" xfId="2" applyNumberFormat="1" applyFont="1" applyFill="1" applyBorder="1" applyAlignment="1">
      <alignment horizontal="center" vertical="center"/>
    </xf>
    <xf numFmtId="43" fontId="3" fillId="0" borderId="4" xfId="0" applyNumberFormat="1" applyFont="1" applyBorder="1"/>
    <xf numFmtId="49" fontId="7" fillId="0" borderId="9" xfId="2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left" vertical="center" wrapText="1"/>
    </xf>
    <xf numFmtId="43" fontId="5" fillId="0" borderId="21" xfId="0" applyNumberFormat="1" applyFont="1" applyBorder="1" applyAlignment="1">
      <alignment horizontal="left" vertical="center" wrapText="1"/>
    </xf>
    <xf numFmtId="3" fontId="5" fillId="0" borderId="21" xfId="2" applyNumberFormat="1" applyFont="1" applyFill="1" applyBorder="1" applyAlignment="1">
      <alignment horizontal="center" vertical="center"/>
    </xf>
    <xf numFmtId="10" fontId="8" fillId="0" borderId="21" xfId="2" applyNumberFormat="1" applyFont="1" applyFill="1" applyBorder="1" applyAlignment="1">
      <alignment horizontal="center" vertical="center"/>
    </xf>
    <xf numFmtId="0" fontId="7" fillId="0" borderId="21" xfId="2" applyFont="1" applyBorder="1" applyAlignment="1">
      <alignment horizontal="left" vertical="center" wrapText="1"/>
    </xf>
    <xf numFmtId="43" fontId="5" fillId="0" borderId="2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7" fillId="0" borderId="23" xfId="2" applyFont="1" applyBorder="1" applyAlignment="1">
      <alignment horizontal="left" vertical="center" wrapText="1"/>
    </xf>
    <xf numFmtId="43" fontId="5" fillId="0" borderId="23" xfId="0" applyNumberFormat="1" applyFont="1" applyBorder="1" applyAlignment="1">
      <alignment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3" xfId="2" applyNumberFormat="1" applyFont="1" applyFill="1" applyBorder="1" applyAlignment="1">
      <alignment horizontal="center" vertical="center"/>
    </xf>
    <xf numFmtId="10" fontId="8" fillId="0" borderId="23" xfId="2" applyNumberFormat="1" applyFont="1" applyFill="1" applyBorder="1" applyAlignment="1">
      <alignment horizontal="center" vertical="center"/>
    </xf>
    <xf numFmtId="10" fontId="4" fillId="0" borderId="20" xfId="2" applyNumberFormat="1" applyFont="1" applyFill="1" applyBorder="1" applyAlignment="1">
      <alignment horizontal="center" vertical="center"/>
    </xf>
    <xf numFmtId="43" fontId="5" fillId="0" borderId="22" xfId="0" applyNumberFormat="1" applyFont="1" applyBorder="1" applyAlignment="1">
      <alignment vertical="center" wrapText="1"/>
    </xf>
    <xf numFmtId="43" fontId="5" fillId="0" borderId="23" xfId="0" applyNumberFormat="1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" fontId="7" fillId="3" borderId="9" xfId="2" applyNumberFormat="1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left" vertical="center" wrapText="1"/>
    </xf>
    <xf numFmtId="43" fontId="5" fillId="3" borderId="21" xfId="0" applyNumberFormat="1" applyFont="1" applyFill="1" applyBorder="1" applyAlignment="1">
      <alignment horizontal="left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21" xfId="2" applyNumberFormat="1" applyFont="1" applyFill="1" applyBorder="1" applyAlignment="1">
      <alignment horizontal="center" vertical="center"/>
    </xf>
    <xf numFmtId="10" fontId="8" fillId="3" borderId="21" xfId="2" applyNumberFormat="1" applyFont="1" applyFill="1" applyBorder="1" applyAlignment="1">
      <alignment horizontal="center" vertical="center"/>
    </xf>
    <xf numFmtId="43" fontId="3" fillId="3" borderId="4" xfId="0" applyNumberFormat="1" applyFont="1" applyFill="1" applyBorder="1"/>
    <xf numFmtId="43" fontId="3" fillId="3" borderId="16" xfId="0" applyNumberFormat="1" applyFont="1" applyFill="1" applyBorder="1"/>
    <xf numFmtId="10" fontId="3" fillId="3" borderId="1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3" fontId="5" fillId="0" borderId="21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tabSelected="1" workbookViewId="0">
      <selection activeCell="C19" sqref="C19"/>
    </sheetView>
  </sheetViews>
  <sheetFormatPr defaultRowHeight="15.75"/>
  <cols>
    <col min="1" max="1" width="9.140625" style="1"/>
    <col min="2" max="2" width="3.85546875" style="1" bestFit="1" customWidth="1"/>
    <col min="3" max="3" width="78" style="1" customWidth="1"/>
    <col min="4" max="4" width="15.42578125" style="1" bestFit="1" customWidth="1"/>
    <col min="5" max="5" width="10.140625" style="1" bestFit="1" customWidth="1"/>
    <col min="6" max="6" width="12" style="1" bestFit="1" customWidth="1"/>
    <col min="7" max="7" width="12.85546875" style="1" bestFit="1" customWidth="1"/>
    <col min="8" max="8" width="16.85546875" style="1" customWidth="1"/>
    <col min="9" max="9" width="16.5703125" style="1" bestFit="1" customWidth="1"/>
    <col min="10" max="10" width="15.140625" style="2" customWidth="1"/>
    <col min="11" max="11" width="46.28515625" style="1" customWidth="1"/>
    <col min="12" max="16384" width="9.140625" style="1"/>
  </cols>
  <sheetData>
    <row r="1" spans="2:15" ht="16.5" thickBot="1"/>
    <row r="2" spans="2:15" ht="15.75" customHeight="1">
      <c r="B2" s="47" t="s">
        <v>0</v>
      </c>
      <c r="C2" s="48"/>
      <c r="D2" s="49">
        <v>2019</v>
      </c>
      <c r="E2" s="49"/>
      <c r="F2" s="50" t="s">
        <v>1</v>
      </c>
      <c r="G2" s="50"/>
      <c r="H2" s="3">
        <v>2020</v>
      </c>
      <c r="I2" s="43" t="s">
        <v>63</v>
      </c>
      <c r="J2" s="44"/>
      <c r="K2" s="39" t="s">
        <v>2</v>
      </c>
      <c r="O2" s="2"/>
    </row>
    <row r="3" spans="2:15" ht="32.25" thickBot="1">
      <c r="B3" s="51"/>
      <c r="C3" s="52"/>
      <c r="D3" s="53" t="s">
        <v>3</v>
      </c>
      <c r="E3" s="54" t="s">
        <v>4</v>
      </c>
      <c r="F3" s="55" t="s">
        <v>64</v>
      </c>
      <c r="G3" s="55" t="s">
        <v>65</v>
      </c>
      <c r="H3" s="4" t="s">
        <v>5</v>
      </c>
      <c r="I3" s="5" t="s">
        <v>6</v>
      </c>
      <c r="J3" s="6" t="s">
        <v>7</v>
      </c>
      <c r="K3" s="39"/>
      <c r="O3" s="2"/>
    </row>
    <row r="4" spans="2:15" ht="16.5" thickBot="1">
      <c r="B4" s="56" t="s">
        <v>8</v>
      </c>
      <c r="C4" s="57"/>
      <c r="D4" s="58">
        <f>D5+D12+D10+D11+D13+D14+D17+D16+D15+D18+D19+D20+D24+D25+D30+D31+D38+D41+D42+D43+D45+D46+D47</f>
        <v>7853542.8799999999</v>
      </c>
      <c r="E4" s="58">
        <f>E5+E12+E10+E11+E13+E14+E17+E16+E15+E18+E19+E20+E24+E25+E30+E31+E38+E41+E42+E43+E45+E46+E47</f>
        <v>7439124.3299999991</v>
      </c>
      <c r="F4" s="59">
        <f>D4-E4</f>
        <v>414418.55000000075</v>
      </c>
      <c r="G4" s="60">
        <f>E4/D4</f>
        <v>0.94723164356110312</v>
      </c>
      <c r="H4" s="58">
        <f>H5+H12+H10+H11+H13+H14+H17+H16+H15+H18+H19+H20+H24+H25+H30+H31+H38+H41+H42+H43+H45+H46+H47+H44</f>
        <v>8256497.7599999998</v>
      </c>
      <c r="I4" s="61">
        <f>H4-D4</f>
        <v>402954.87999999989</v>
      </c>
      <c r="J4" s="62">
        <f>H4/D4</f>
        <v>1.0513086750982379</v>
      </c>
      <c r="K4" s="63"/>
      <c r="O4" s="2"/>
    </row>
    <row r="5" spans="2:15" ht="16.5" thickBot="1">
      <c r="B5" s="64">
        <v>1</v>
      </c>
      <c r="C5" s="65" t="s">
        <v>9</v>
      </c>
      <c r="D5" s="66">
        <f>D6+D7+D8</f>
        <v>895697.88</v>
      </c>
      <c r="E5" s="67">
        <v>1114562.92</v>
      </c>
      <c r="F5" s="68">
        <f>D5-E5</f>
        <v>-218865.03999999992</v>
      </c>
      <c r="G5" s="69">
        <f t="shared" ref="G5:G47" si="0">E5/D5</f>
        <v>1.2443514100982354</v>
      </c>
      <c r="H5" s="70">
        <f>H6+H7</f>
        <v>895697.88</v>
      </c>
      <c r="I5" s="70">
        <f>H5-D5</f>
        <v>0</v>
      </c>
      <c r="J5" s="71">
        <f>H5/D5</f>
        <v>1</v>
      </c>
      <c r="K5" s="72" t="s">
        <v>66</v>
      </c>
      <c r="O5" s="2"/>
    </row>
    <row r="6" spans="2:15">
      <c r="B6" s="14" t="s">
        <v>10</v>
      </c>
      <c r="C6" s="15" t="s">
        <v>11</v>
      </c>
      <c r="D6" s="73">
        <v>687940</v>
      </c>
      <c r="E6" s="16">
        <v>683219.11</v>
      </c>
      <c r="F6" s="74">
        <f>D6-E6</f>
        <v>4720.890000000014</v>
      </c>
      <c r="G6" s="75">
        <f t="shared" si="0"/>
        <v>0.99313764281768757</v>
      </c>
      <c r="H6" s="76">
        <v>687940</v>
      </c>
      <c r="I6" s="77">
        <f t="shared" ref="I6:I47" si="1">H6-D6</f>
        <v>0</v>
      </c>
      <c r="J6" s="78">
        <f t="shared" ref="J6:J47" si="2">H6/D6</f>
        <v>1</v>
      </c>
      <c r="K6" s="79"/>
      <c r="O6" s="2"/>
    </row>
    <row r="7" spans="2:15">
      <c r="B7" s="8" t="s">
        <v>10</v>
      </c>
      <c r="C7" s="17" t="s">
        <v>12</v>
      </c>
      <c r="D7" s="7">
        <f>(D6+D8)*0.302</f>
        <v>207757.88</v>
      </c>
      <c r="E7" s="18">
        <v>258523.81</v>
      </c>
      <c r="F7" s="80">
        <f>D7-E7</f>
        <v>-50765.929999999993</v>
      </c>
      <c r="G7" s="81">
        <f t="shared" si="0"/>
        <v>1.2443514055880815</v>
      </c>
      <c r="H7" s="76">
        <v>207757.88</v>
      </c>
      <c r="I7" s="77">
        <f t="shared" si="1"/>
        <v>0</v>
      </c>
      <c r="J7" s="78">
        <f t="shared" si="2"/>
        <v>1</v>
      </c>
      <c r="K7" s="79"/>
      <c r="O7" s="2"/>
    </row>
    <row r="8" spans="2:15" ht="16.5" thickBot="1">
      <c r="B8" s="9" t="s">
        <v>10</v>
      </c>
      <c r="C8" s="19" t="s">
        <v>67</v>
      </c>
      <c r="D8" s="82">
        <v>0</v>
      </c>
      <c r="E8" s="20">
        <v>172820</v>
      </c>
      <c r="F8" s="83">
        <f>D8-E8</f>
        <v>-172820</v>
      </c>
      <c r="G8" s="84" t="e">
        <f>E8/D8</f>
        <v>#DIV/0!</v>
      </c>
      <c r="H8" s="85"/>
      <c r="I8" s="77">
        <f t="shared" si="1"/>
        <v>0</v>
      </c>
      <c r="J8" s="78" t="e">
        <f t="shared" si="2"/>
        <v>#DIV/0!</v>
      </c>
      <c r="K8" s="86"/>
      <c r="O8" s="2"/>
    </row>
    <row r="9" spans="2:15" ht="16.5" thickBot="1">
      <c r="B9" s="24"/>
      <c r="C9" s="87"/>
      <c r="D9" s="88"/>
      <c r="E9" s="23"/>
      <c r="F9" s="89"/>
      <c r="G9" s="90"/>
      <c r="H9" s="76"/>
      <c r="I9" s="77">
        <f t="shared" si="1"/>
        <v>0</v>
      </c>
      <c r="J9" s="78" t="e">
        <f t="shared" si="2"/>
        <v>#DIV/0!</v>
      </c>
      <c r="K9" s="91"/>
      <c r="O9" s="2"/>
    </row>
    <row r="10" spans="2:15" ht="16.5" thickBot="1">
      <c r="B10" s="10">
        <v>2</v>
      </c>
      <c r="C10" s="92" t="s">
        <v>13</v>
      </c>
      <c r="D10" s="93">
        <v>2259155</v>
      </c>
      <c r="E10" s="94">
        <v>2259155</v>
      </c>
      <c r="F10" s="95">
        <f t="shared" ref="F10:F47" si="3">D10-E10</f>
        <v>0</v>
      </c>
      <c r="G10" s="96">
        <f t="shared" si="0"/>
        <v>1</v>
      </c>
      <c r="H10" s="97">
        <v>2362397</v>
      </c>
      <c r="I10" s="70">
        <f t="shared" si="1"/>
        <v>103242</v>
      </c>
      <c r="J10" s="71">
        <f t="shared" si="2"/>
        <v>1.0456993876028868</v>
      </c>
      <c r="K10" s="72" t="s">
        <v>68</v>
      </c>
      <c r="O10" s="2"/>
    </row>
    <row r="11" spans="2:15" ht="16.5" thickBot="1">
      <c r="B11" s="98" t="s">
        <v>14</v>
      </c>
      <c r="C11" s="99" t="s">
        <v>69</v>
      </c>
      <c r="D11" s="100">
        <v>185900</v>
      </c>
      <c r="E11" s="21">
        <v>185900</v>
      </c>
      <c r="F11" s="101">
        <f t="shared" si="3"/>
        <v>0</v>
      </c>
      <c r="G11" s="102">
        <f t="shared" si="0"/>
        <v>1</v>
      </c>
      <c r="H11" s="97">
        <v>193800</v>
      </c>
      <c r="I11" s="70">
        <f t="shared" si="1"/>
        <v>7900</v>
      </c>
      <c r="J11" s="71">
        <f t="shared" si="2"/>
        <v>1.0424959655728887</v>
      </c>
      <c r="K11" s="86"/>
      <c r="O11" s="2"/>
    </row>
    <row r="12" spans="2:15" ht="16.5" thickBot="1">
      <c r="B12" s="11">
        <v>3</v>
      </c>
      <c r="C12" s="103" t="s">
        <v>15</v>
      </c>
      <c r="D12" s="100">
        <v>47000</v>
      </c>
      <c r="E12" s="21">
        <v>38241.599999999999</v>
      </c>
      <c r="F12" s="101">
        <f t="shared" si="3"/>
        <v>8758.4000000000015</v>
      </c>
      <c r="G12" s="102">
        <f t="shared" si="0"/>
        <v>0.81365106382978725</v>
      </c>
      <c r="H12" s="97">
        <v>47000</v>
      </c>
      <c r="I12" s="70">
        <f t="shared" si="1"/>
        <v>0</v>
      </c>
      <c r="J12" s="71">
        <f t="shared" si="2"/>
        <v>1</v>
      </c>
      <c r="K12" s="91" t="s">
        <v>66</v>
      </c>
      <c r="O12" s="2"/>
    </row>
    <row r="13" spans="2:15" ht="16.5" thickBot="1">
      <c r="B13" s="11">
        <v>4</v>
      </c>
      <c r="C13" s="103" t="s">
        <v>16</v>
      </c>
      <c r="D13" s="100">
        <v>35000</v>
      </c>
      <c r="E13" s="21">
        <v>27118.980000000003</v>
      </c>
      <c r="F13" s="101">
        <f t="shared" si="3"/>
        <v>7881.0199999999968</v>
      </c>
      <c r="G13" s="102">
        <f t="shared" si="0"/>
        <v>0.77482800000000007</v>
      </c>
      <c r="H13" s="97">
        <v>35000</v>
      </c>
      <c r="I13" s="70">
        <f t="shared" si="1"/>
        <v>0</v>
      </c>
      <c r="J13" s="71">
        <f t="shared" si="2"/>
        <v>1</v>
      </c>
      <c r="K13" s="91" t="s">
        <v>66</v>
      </c>
      <c r="O13" s="2"/>
    </row>
    <row r="14" spans="2:15" ht="16.5" thickBot="1">
      <c r="B14" s="11">
        <v>5</v>
      </c>
      <c r="C14" s="103" t="s">
        <v>17</v>
      </c>
      <c r="D14" s="100">
        <v>64000</v>
      </c>
      <c r="E14" s="21">
        <v>69546</v>
      </c>
      <c r="F14" s="101">
        <f t="shared" si="3"/>
        <v>-5546</v>
      </c>
      <c r="G14" s="102">
        <f t="shared" si="0"/>
        <v>1.0866562500000001</v>
      </c>
      <c r="H14" s="97">
        <v>64000</v>
      </c>
      <c r="I14" s="70">
        <f t="shared" si="1"/>
        <v>0</v>
      </c>
      <c r="J14" s="71">
        <f t="shared" si="2"/>
        <v>1</v>
      </c>
      <c r="K14" s="91" t="s">
        <v>66</v>
      </c>
      <c r="O14" s="2"/>
    </row>
    <row r="15" spans="2:15" ht="16.5" thickBot="1">
      <c r="B15" s="11">
        <v>6</v>
      </c>
      <c r="C15" s="103" t="s">
        <v>18</v>
      </c>
      <c r="D15" s="100">
        <v>0</v>
      </c>
      <c r="E15" s="21">
        <v>0</v>
      </c>
      <c r="F15" s="101">
        <f t="shared" si="3"/>
        <v>0</v>
      </c>
      <c r="G15" s="102" t="e">
        <f t="shared" si="0"/>
        <v>#DIV/0!</v>
      </c>
      <c r="H15" s="97">
        <v>0</v>
      </c>
      <c r="I15" s="70">
        <f t="shared" si="1"/>
        <v>0</v>
      </c>
      <c r="J15" s="71" t="e">
        <f t="shared" si="2"/>
        <v>#DIV/0!</v>
      </c>
      <c r="K15" s="91"/>
      <c r="O15" s="2"/>
    </row>
    <row r="16" spans="2:15" ht="16.5" thickBot="1">
      <c r="B16" s="11">
        <v>7</v>
      </c>
      <c r="C16" s="103" t="s">
        <v>19</v>
      </c>
      <c r="D16" s="100">
        <v>0</v>
      </c>
      <c r="E16" s="21">
        <v>0</v>
      </c>
      <c r="F16" s="101">
        <f t="shared" si="3"/>
        <v>0</v>
      </c>
      <c r="G16" s="102" t="e">
        <f t="shared" si="0"/>
        <v>#DIV/0!</v>
      </c>
      <c r="H16" s="97">
        <v>0</v>
      </c>
      <c r="I16" s="70">
        <f t="shared" si="1"/>
        <v>0</v>
      </c>
      <c r="J16" s="71" t="e">
        <f t="shared" si="2"/>
        <v>#DIV/0!</v>
      </c>
      <c r="K16" s="91"/>
      <c r="O16" s="2"/>
    </row>
    <row r="17" spans="2:15" ht="16.5" thickBot="1">
      <c r="B17" s="11">
        <v>8</v>
      </c>
      <c r="C17" s="103" t="s">
        <v>20</v>
      </c>
      <c r="D17" s="100">
        <v>88000</v>
      </c>
      <c r="E17" s="21">
        <v>86000</v>
      </c>
      <c r="F17" s="101">
        <f t="shared" si="3"/>
        <v>2000</v>
      </c>
      <c r="G17" s="102">
        <f t="shared" si="0"/>
        <v>0.97727272727272729</v>
      </c>
      <c r="H17" s="97">
        <v>90000</v>
      </c>
      <c r="I17" s="70">
        <f t="shared" si="1"/>
        <v>2000</v>
      </c>
      <c r="J17" s="71">
        <f t="shared" si="2"/>
        <v>1.0227272727272727</v>
      </c>
      <c r="K17" s="91" t="s">
        <v>21</v>
      </c>
      <c r="O17" s="2"/>
    </row>
    <row r="18" spans="2:15" ht="32.25" thickBot="1">
      <c r="B18" s="11">
        <v>9</v>
      </c>
      <c r="C18" s="103" t="s">
        <v>22</v>
      </c>
      <c r="D18" s="104">
        <v>390000</v>
      </c>
      <c r="E18" s="21">
        <v>407008.02</v>
      </c>
      <c r="F18" s="101">
        <f t="shared" si="3"/>
        <v>-17008.020000000019</v>
      </c>
      <c r="G18" s="102">
        <f t="shared" si="0"/>
        <v>1.0436103076923078</v>
      </c>
      <c r="H18" s="97">
        <v>450000</v>
      </c>
      <c r="I18" s="70">
        <f t="shared" si="1"/>
        <v>60000</v>
      </c>
      <c r="J18" s="71">
        <f t="shared" si="2"/>
        <v>1.1538461538461537</v>
      </c>
      <c r="K18" s="91" t="s">
        <v>70</v>
      </c>
      <c r="O18" s="2"/>
    </row>
    <row r="19" spans="2:15" ht="32.25" thickBot="1">
      <c r="B19" s="11">
        <v>10</v>
      </c>
      <c r="C19" s="103" t="s">
        <v>23</v>
      </c>
      <c r="D19" s="104">
        <v>270000</v>
      </c>
      <c r="E19" s="21">
        <v>36455.539999999994</v>
      </c>
      <c r="F19" s="101">
        <f t="shared" si="3"/>
        <v>233544.46000000002</v>
      </c>
      <c r="G19" s="102">
        <f t="shared" si="0"/>
        <v>0.13502051851851848</v>
      </c>
      <c r="H19" s="97">
        <v>200000</v>
      </c>
      <c r="I19" s="70">
        <f t="shared" si="1"/>
        <v>-70000</v>
      </c>
      <c r="J19" s="71">
        <f t="shared" si="2"/>
        <v>0.7407407407407407</v>
      </c>
      <c r="K19" s="105" t="s">
        <v>71</v>
      </c>
      <c r="O19" s="2"/>
    </row>
    <row r="20" spans="2:15" ht="16.5" thickBot="1">
      <c r="B20" s="13">
        <v>11</v>
      </c>
      <c r="C20" s="106" t="s">
        <v>24</v>
      </c>
      <c r="D20" s="107">
        <f>D22+D23</f>
        <v>130000</v>
      </c>
      <c r="E20" s="108">
        <v>115682</v>
      </c>
      <c r="F20" s="109">
        <f t="shared" si="3"/>
        <v>14318</v>
      </c>
      <c r="G20" s="110">
        <f t="shared" si="0"/>
        <v>0.88986153846153848</v>
      </c>
      <c r="H20" s="97">
        <f>H21+H22+H23</f>
        <v>130000</v>
      </c>
      <c r="I20" s="70">
        <f t="shared" si="1"/>
        <v>0</v>
      </c>
      <c r="J20" s="71">
        <f t="shared" si="2"/>
        <v>1</v>
      </c>
      <c r="K20" s="72" t="s">
        <v>72</v>
      </c>
      <c r="O20" s="2"/>
    </row>
    <row r="21" spans="2:15">
      <c r="B21" s="14" t="s">
        <v>10</v>
      </c>
      <c r="C21" s="15" t="s">
        <v>25</v>
      </c>
      <c r="D21" s="73"/>
      <c r="E21" s="16">
        <v>0</v>
      </c>
      <c r="F21" s="74">
        <f t="shared" si="3"/>
        <v>0</v>
      </c>
      <c r="G21" s="75" t="e">
        <f t="shared" si="0"/>
        <v>#DIV/0!</v>
      </c>
      <c r="H21" s="76"/>
      <c r="I21" s="77">
        <f t="shared" si="1"/>
        <v>0</v>
      </c>
      <c r="J21" s="78" t="e">
        <f t="shared" si="2"/>
        <v>#DIV/0!</v>
      </c>
      <c r="K21" s="79"/>
      <c r="O21" s="2"/>
    </row>
    <row r="22" spans="2:15">
      <c r="B22" s="8" t="s">
        <v>10</v>
      </c>
      <c r="C22" s="17" t="s">
        <v>26</v>
      </c>
      <c r="D22" s="7">
        <v>80000</v>
      </c>
      <c r="E22" s="18">
        <v>80000</v>
      </c>
      <c r="F22" s="80">
        <f t="shared" si="3"/>
        <v>0</v>
      </c>
      <c r="G22" s="81">
        <f t="shared" si="0"/>
        <v>1</v>
      </c>
      <c r="H22" s="76">
        <v>80000</v>
      </c>
      <c r="I22" s="77">
        <f t="shared" si="1"/>
        <v>0</v>
      </c>
      <c r="J22" s="78">
        <f t="shared" si="2"/>
        <v>1</v>
      </c>
      <c r="K22" s="79"/>
      <c r="O22" s="2"/>
    </row>
    <row r="23" spans="2:15" ht="16.5" thickBot="1">
      <c r="B23" s="9" t="s">
        <v>10</v>
      </c>
      <c r="C23" s="19" t="s">
        <v>27</v>
      </c>
      <c r="D23" s="82">
        <v>50000</v>
      </c>
      <c r="E23" s="20">
        <v>35682</v>
      </c>
      <c r="F23" s="83">
        <f t="shared" si="3"/>
        <v>14318</v>
      </c>
      <c r="G23" s="111">
        <v>0</v>
      </c>
      <c r="H23" s="76">
        <v>50000</v>
      </c>
      <c r="I23" s="77">
        <f t="shared" si="1"/>
        <v>0</v>
      </c>
      <c r="J23" s="78">
        <f t="shared" si="2"/>
        <v>1</v>
      </c>
      <c r="K23" s="86"/>
      <c r="O23" s="2"/>
    </row>
    <row r="24" spans="2:15" ht="48" thickBot="1">
      <c r="B24" s="24">
        <v>12</v>
      </c>
      <c r="C24" s="87" t="s">
        <v>28</v>
      </c>
      <c r="D24" s="112">
        <v>230000</v>
      </c>
      <c r="E24" s="94">
        <v>226499</v>
      </c>
      <c r="F24" s="95">
        <f t="shared" si="3"/>
        <v>3501</v>
      </c>
      <c r="G24" s="96">
        <f t="shared" si="0"/>
        <v>0.98477826086956521</v>
      </c>
      <c r="H24" s="97">
        <v>255000</v>
      </c>
      <c r="I24" s="70">
        <f t="shared" si="1"/>
        <v>25000</v>
      </c>
      <c r="J24" s="71">
        <f t="shared" si="2"/>
        <v>1.1086956521739131</v>
      </c>
      <c r="K24" s="105" t="s">
        <v>73</v>
      </c>
      <c r="O24" s="2"/>
    </row>
    <row r="25" spans="2:15" ht="32.25" thickBot="1">
      <c r="B25" s="13">
        <v>13</v>
      </c>
      <c r="C25" s="106" t="s">
        <v>74</v>
      </c>
      <c r="D25" s="113">
        <v>600000</v>
      </c>
      <c r="E25" s="108">
        <v>577747.41</v>
      </c>
      <c r="F25" s="109">
        <f t="shared" si="3"/>
        <v>22252.589999999967</v>
      </c>
      <c r="G25" s="96">
        <f t="shared" si="0"/>
        <v>0.96291235000000008</v>
      </c>
      <c r="H25" s="97">
        <v>600000</v>
      </c>
      <c r="I25" s="70">
        <f t="shared" si="1"/>
        <v>0</v>
      </c>
      <c r="J25" s="71">
        <f t="shared" si="2"/>
        <v>1</v>
      </c>
      <c r="K25" s="72"/>
      <c r="O25" s="2"/>
    </row>
    <row r="26" spans="2:15">
      <c r="B26" s="14" t="s">
        <v>10</v>
      </c>
      <c r="C26" s="15" t="s">
        <v>29</v>
      </c>
      <c r="D26" s="73">
        <v>0</v>
      </c>
      <c r="E26" s="16">
        <v>0</v>
      </c>
      <c r="F26" s="74">
        <f t="shared" si="3"/>
        <v>0</v>
      </c>
      <c r="G26" s="75" t="e">
        <f t="shared" si="0"/>
        <v>#DIV/0!</v>
      </c>
      <c r="H26" s="76"/>
      <c r="I26" s="77">
        <f t="shared" si="1"/>
        <v>0</v>
      </c>
      <c r="J26" s="78" t="e">
        <f t="shared" si="2"/>
        <v>#DIV/0!</v>
      </c>
      <c r="K26" s="79"/>
      <c r="O26" s="2"/>
    </row>
    <row r="27" spans="2:15" ht="31.5">
      <c r="B27" s="8" t="s">
        <v>10</v>
      </c>
      <c r="C27" s="17" t="s">
        <v>30</v>
      </c>
      <c r="D27" s="7">
        <v>0</v>
      </c>
      <c r="E27" s="18">
        <v>304957.41000000003</v>
      </c>
      <c r="F27" s="80">
        <f t="shared" si="3"/>
        <v>-304957.41000000003</v>
      </c>
      <c r="G27" s="81">
        <v>0</v>
      </c>
      <c r="H27" s="76"/>
      <c r="I27" s="77">
        <f t="shared" si="1"/>
        <v>0</v>
      </c>
      <c r="J27" s="78" t="e">
        <f t="shared" si="2"/>
        <v>#DIV/0!</v>
      </c>
      <c r="K27" s="79"/>
      <c r="O27" s="2"/>
    </row>
    <row r="28" spans="2:15" ht="31.5">
      <c r="B28" s="22" t="s">
        <v>10</v>
      </c>
      <c r="C28" s="114" t="s">
        <v>75</v>
      </c>
      <c r="D28" s="7"/>
      <c r="E28" s="18">
        <v>0</v>
      </c>
      <c r="F28" s="80">
        <f t="shared" si="3"/>
        <v>0</v>
      </c>
      <c r="G28" s="81" t="e">
        <f t="shared" si="0"/>
        <v>#DIV/0!</v>
      </c>
      <c r="H28" s="76">
        <f>H51*12*64</f>
        <v>53297.759999999776</v>
      </c>
      <c r="I28" s="77">
        <f t="shared" si="1"/>
        <v>53297.759999999776</v>
      </c>
      <c r="J28" s="78" t="e">
        <f t="shared" si="2"/>
        <v>#DIV/0!</v>
      </c>
      <c r="K28" s="79"/>
      <c r="O28" s="2"/>
    </row>
    <row r="29" spans="2:15" ht="16.5" thickBot="1">
      <c r="B29" s="9" t="s">
        <v>10</v>
      </c>
      <c r="C29" s="19" t="s">
        <v>31</v>
      </c>
      <c r="D29" s="82"/>
      <c r="E29" s="20">
        <v>272790</v>
      </c>
      <c r="F29" s="83">
        <f t="shared" si="3"/>
        <v>-272790</v>
      </c>
      <c r="G29" s="111" t="e">
        <f t="shared" si="0"/>
        <v>#DIV/0!</v>
      </c>
      <c r="H29" s="76"/>
      <c r="I29" s="77">
        <f t="shared" si="1"/>
        <v>0</v>
      </c>
      <c r="J29" s="78" t="e">
        <f t="shared" si="2"/>
        <v>#DIV/0!</v>
      </c>
      <c r="K29" s="86"/>
      <c r="O29" s="2"/>
    </row>
    <row r="30" spans="2:15" ht="16.5" thickBot="1">
      <c r="B30" s="24">
        <v>14</v>
      </c>
      <c r="C30" s="87" t="s">
        <v>32</v>
      </c>
      <c r="D30" s="112">
        <v>100000</v>
      </c>
      <c r="E30" s="94">
        <v>0</v>
      </c>
      <c r="F30" s="95">
        <f t="shared" si="3"/>
        <v>100000</v>
      </c>
      <c r="G30" s="96">
        <f t="shared" si="0"/>
        <v>0</v>
      </c>
      <c r="H30" s="97">
        <v>100000</v>
      </c>
      <c r="I30" s="70">
        <f t="shared" si="1"/>
        <v>0</v>
      </c>
      <c r="J30" s="71">
        <f t="shared" si="2"/>
        <v>1</v>
      </c>
      <c r="K30" s="91" t="s">
        <v>66</v>
      </c>
      <c r="O30" s="2"/>
    </row>
    <row r="31" spans="2:15" ht="32.25" thickBot="1">
      <c r="B31" s="13">
        <v>15</v>
      </c>
      <c r="C31" s="106" t="s">
        <v>33</v>
      </c>
      <c r="D31" s="107">
        <v>176400</v>
      </c>
      <c r="E31" s="108">
        <v>78485.14</v>
      </c>
      <c r="F31" s="109">
        <f t="shared" si="3"/>
        <v>97914.86</v>
      </c>
      <c r="G31" s="110">
        <f t="shared" si="0"/>
        <v>0.44492709750566894</v>
      </c>
      <c r="H31" s="97">
        <f>H32+H33+H34+H35+H36+H37</f>
        <v>186400</v>
      </c>
      <c r="I31" s="70">
        <f t="shared" si="1"/>
        <v>10000</v>
      </c>
      <c r="J31" s="71">
        <f t="shared" si="2"/>
        <v>1.0566893424036281</v>
      </c>
      <c r="K31" s="72" t="s">
        <v>66</v>
      </c>
      <c r="O31" s="2"/>
    </row>
    <row r="32" spans="2:15">
      <c r="B32" s="14" t="s">
        <v>10</v>
      </c>
      <c r="C32" s="15" t="s">
        <v>34</v>
      </c>
      <c r="D32" s="73">
        <v>50000</v>
      </c>
      <c r="E32" s="16">
        <v>9600</v>
      </c>
      <c r="F32" s="74">
        <f t="shared" si="3"/>
        <v>40400</v>
      </c>
      <c r="G32" s="75">
        <f t="shared" si="0"/>
        <v>0.192</v>
      </c>
      <c r="H32" s="76">
        <v>50000</v>
      </c>
      <c r="I32" s="77">
        <f t="shared" si="1"/>
        <v>0</v>
      </c>
      <c r="J32" s="78">
        <f t="shared" si="2"/>
        <v>1</v>
      </c>
      <c r="K32" s="79"/>
      <c r="O32" s="2"/>
    </row>
    <row r="33" spans="2:15">
      <c r="B33" s="8" t="s">
        <v>10</v>
      </c>
      <c r="C33" s="17" t="s">
        <v>35</v>
      </c>
      <c r="D33" s="7">
        <v>100000</v>
      </c>
      <c r="E33" s="18">
        <v>55276</v>
      </c>
      <c r="F33" s="80">
        <f t="shared" si="3"/>
        <v>44724</v>
      </c>
      <c r="G33" s="81">
        <f t="shared" si="0"/>
        <v>0.55276000000000003</v>
      </c>
      <c r="H33" s="76">
        <v>100000</v>
      </c>
      <c r="I33" s="77">
        <f t="shared" si="1"/>
        <v>0</v>
      </c>
      <c r="J33" s="78">
        <f t="shared" si="2"/>
        <v>1</v>
      </c>
      <c r="K33" s="79"/>
      <c r="O33" s="2"/>
    </row>
    <row r="34" spans="2:15">
      <c r="B34" s="8" t="s">
        <v>10</v>
      </c>
      <c r="C34" s="17" t="s">
        <v>36</v>
      </c>
      <c r="D34" s="7">
        <v>0</v>
      </c>
      <c r="E34" s="18">
        <v>0</v>
      </c>
      <c r="F34" s="80">
        <f t="shared" si="3"/>
        <v>0</v>
      </c>
      <c r="G34" s="81" t="e">
        <f t="shared" si="0"/>
        <v>#DIV/0!</v>
      </c>
      <c r="H34" s="76"/>
      <c r="I34" s="77">
        <f t="shared" si="1"/>
        <v>0</v>
      </c>
      <c r="J34" s="78" t="e">
        <f t="shared" si="2"/>
        <v>#DIV/0!</v>
      </c>
      <c r="K34" s="79"/>
      <c r="O34" s="2"/>
    </row>
    <row r="35" spans="2:15">
      <c r="B35" s="8" t="s">
        <v>10</v>
      </c>
      <c r="C35" s="17" t="s">
        <v>37</v>
      </c>
      <c r="D35" s="7"/>
      <c r="E35" s="18">
        <v>0</v>
      </c>
      <c r="F35" s="80">
        <f t="shared" si="3"/>
        <v>0</v>
      </c>
      <c r="G35" s="81" t="e">
        <f t="shared" si="0"/>
        <v>#DIV/0!</v>
      </c>
      <c r="H35" s="76">
        <v>10000</v>
      </c>
      <c r="I35" s="77">
        <f t="shared" si="1"/>
        <v>10000</v>
      </c>
      <c r="J35" s="78" t="e">
        <f t="shared" si="2"/>
        <v>#DIV/0!</v>
      </c>
      <c r="K35" s="79"/>
      <c r="O35" s="2"/>
    </row>
    <row r="36" spans="2:15">
      <c r="B36" s="8" t="s">
        <v>10</v>
      </c>
      <c r="C36" s="17" t="s">
        <v>38</v>
      </c>
      <c r="D36" s="7">
        <v>20000</v>
      </c>
      <c r="E36" s="18">
        <v>13609.14</v>
      </c>
      <c r="F36" s="80">
        <f t="shared" si="3"/>
        <v>6390.8600000000006</v>
      </c>
      <c r="G36" s="81">
        <f t="shared" si="0"/>
        <v>0.68045699999999998</v>
      </c>
      <c r="H36" s="76">
        <v>20000</v>
      </c>
      <c r="I36" s="77">
        <f t="shared" si="1"/>
        <v>0</v>
      </c>
      <c r="J36" s="78">
        <f t="shared" si="2"/>
        <v>1</v>
      </c>
      <c r="K36" s="79"/>
      <c r="O36" s="2"/>
    </row>
    <row r="37" spans="2:15" ht="16.5" thickBot="1">
      <c r="B37" s="9" t="s">
        <v>10</v>
      </c>
      <c r="C37" s="19" t="s">
        <v>39</v>
      </c>
      <c r="D37" s="82">
        <v>6400</v>
      </c>
      <c r="E37" s="20">
        <v>0</v>
      </c>
      <c r="F37" s="83">
        <f t="shared" si="3"/>
        <v>6400</v>
      </c>
      <c r="G37" s="111">
        <f t="shared" si="0"/>
        <v>0</v>
      </c>
      <c r="H37" s="76">
        <v>6400</v>
      </c>
      <c r="I37" s="77">
        <f t="shared" si="1"/>
        <v>0</v>
      </c>
      <c r="J37" s="78">
        <f t="shared" si="2"/>
        <v>1</v>
      </c>
      <c r="K37" s="86"/>
      <c r="O37" s="2"/>
    </row>
    <row r="38" spans="2:15" ht="16.5" thickBot="1">
      <c r="B38" s="12">
        <v>16</v>
      </c>
      <c r="C38" s="115" t="s">
        <v>40</v>
      </c>
      <c r="D38" s="66">
        <f>D39+D40</f>
        <v>130000</v>
      </c>
      <c r="E38" s="116">
        <v>98543.92</v>
      </c>
      <c r="F38" s="68">
        <f t="shared" si="3"/>
        <v>31456.080000000002</v>
      </c>
      <c r="G38" s="69">
        <f t="shared" si="0"/>
        <v>0.7580301538461538</v>
      </c>
      <c r="H38" s="97">
        <f>H39+H40</f>
        <v>150000</v>
      </c>
      <c r="I38" s="70">
        <f t="shared" si="1"/>
        <v>20000</v>
      </c>
      <c r="J38" s="71">
        <f t="shared" si="2"/>
        <v>1.1538461538461537</v>
      </c>
      <c r="K38" s="40" t="s">
        <v>76</v>
      </c>
      <c r="O38" s="2"/>
    </row>
    <row r="39" spans="2:15">
      <c r="B39" s="14" t="s">
        <v>10</v>
      </c>
      <c r="C39" s="15" t="s">
        <v>41</v>
      </c>
      <c r="D39" s="73">
        <v>80000</v>
      </c>
      <c r="E39" s="16">
        <v>68808</v>
      </c>
      <c r="F39" s="74">
        <f t="shared" si="3"/>
        <v>11192</v>
      </c>
      <c r="G39" s="75">
        <f t="shared" si="0"/>
        <v>0.86009999999999998</v>
      </c>
      <c r="H39" s="76">
        <v>80000</v>
      </c>
      <c r="I39" s="77">
        <f t="shared" si="1"/>
        <v>0</v>
      </c>
      <c r="J39" s="78">
        <f t="shared" si="2"/>
        <v>1</v>
      </c>
      <c r="K39" s="41"/>
      <c r="O39" s="2"/>
    </row>
    <row r="40" spans="2:15" ht="16.5" thickBot="1">
      <c r="B40" s="9" t="s">
        <v>10</v>
      </c>
      <c r="C40" s="19" t="s">
        <v>42</v>
      </c>
      <c r="D40" s="82">
        <v>50000</v>
      </c>
      <c r="E40" s="20">
        <v>29735.920000000002</v>
      </c>
      <c r="F40" s="83">
        <f t="shared" si="3"/>
        <v>20264.079999999998</v>
      </c>
      <c r="G40" s="111">
        <f t="shared" si="0"/>
        <v>0.59471840000000009</v>
      </c>
      <c r="H40" s="76">
        <v>70000</v>
      </c>
      <c r="I40" s="77">
        <f t="shared" si="1"/>
        <v>20000</v>
      </c>
      <c r="J40" s="78">
        <f t="shared" si="2"/>
        <v>1.4</v>
      </c>
      <c r="K40" s="42"/>
      <c r="O40" s="2"/>
    </row>
    <row r="41" spans="2:15" ht="32.25" thickBot="1">
      <c r="B41" s="24">
        <v>17</v>
      </c>
      <c r="C41" s="87" t="s">
        <v>43</v>
      </c>
      <c r="D41" s="93">
        <v>110670</v>
      </c>
      <c r="E41" s="94">
        <v>104142.94000000002</v>
      </c>
      <c r="F41" s="95">
        <f t="shared" si="3"/>
        <v>6527.0599999999831</v>
      </c>
      <c r="G41" s="96">
        <f t="shared" si="0"/>
        <v>0.94102231860486141</v>
      </c>
      <c r="H41" s="97">
        <v>130000</v>
      </c>
      <c r="I41" s="70">
        <f t="shared" si="1"/>
        <v>19330</v>
      </c>
      <c r="J41" s="71">
        <f t="shared" si="2"/>
        <v>1.1746634137525978</v>
      </c>
      <c r="K41" s="105" t="s">
        <v>77</v>
      </c>
      <c r="O41" s="2"/>
    </row>
    <row r="42" spans="2:15" ht="16.5" thickBot="1">
      <c r="B42" s="11">
        <v>18</v>
      </c>
      <c r="C42" s="103" t="s">
        <v>44</v>
      </c>
      <c r="D42" s="100">
        <v>150000</v>
      </c>
      <c r="E42" s="21">
        <v>132851.09</v>
      </c>
      <c r="F42" s="101">
        <f t="shared" si="3"/>
        <v>17148.910000000003</v>
      </c>
      <c r="G42" s="102">
        <f t="shared" si="0"/>
        <v>0.88567393333333333</v>
      </c>
      <c r="H42" s="97">
        <v>150000</v>
      </c>
      <c r="I42" s="70">
        <f t="shared" si="1"/>
        <v>0</v>
      </c>
      <c r="J42" s="71">
        <f t="shared" si="2"/>
        <v>1</v>
      </c>
      <c r="K42" s="91" t="s">
        <v>66</v>
      </c>
      <c r="O42" s="2"/>
    </row>
    <row r="43" spans="2:15" ht="16.5" thickBot="1">
      <c r="B43" s="25">
        <v>19</v>
      </c>
      <c r="C43" s="99" t="s">
        <v>78</v>
      </c>
      <c r="D43" s="100">
        <v>1809720</v>
      </c>
      <c r="E43" s="21">
        <v>1809720</v>
      </c>
      <c r="F43" s="101">
        <f t="shared" si="3"/>
        <v>0</v>
      </c>
      <c r="G43" s="102">
        <f t="shared" si="0"/>
        <v>1</v>
      </c>
      <c r="H43" s="97">
        <v>1990692</v>
      </c>
      <c r="I43" s="70">
        <f t="shared" si="1"/>
        <v>180972</v>
      </c>
      <c r="J43" s="71">
        <f t="shared" si="2"/>
        <v>1.1000000000000001</v>
      </c>
      <c r="K43" s="91" t="s">
        <v>79</v>
      </c>
      <c r="O43" s="2"/>
    </row>
    <row r="44" spans="2:15" ht="16.5" thickBot="1">
      <c r="B44" s="117"/>
      <c r="C44" s="118" t="s">
        <v>80</v>
      </c>
      <c r="D44" s="119"/>
      <c r="E44" s="120"/>
      <c r="F44" s="121"/>
      <c r="G44" s="122"/>
      <c r="H44" s="123">
        <v>44510.879999999997</v>
      </c>
      <c r="I44" s="124">
        <f t="shared" si="1"/>
        <v>44510.879999999997</v>
      </c>
      <c r="J44" s="125" t="e">
        <f t="shared" si="2"/>
        <v>#DIV/0!</v>
      </c>
      <c r="K44" s="126"/>
      <c r="O44" s="2"/>
    </row>
    <row r="45" spans="2:15" ht="16.5" thickBot="1">
      <c r="B45" s="11">
        <v>20</v>
      </c>
      <c r="C45" s="103" t="s">
        <v>45</v>
      </c>
      <c r="D45" s="100">
        <v>50000</v>
      </c>
      <c r="E45" s="21">
        <v>25592</v>
      </c>
      <c r="F45" s="101">
        <f t="shared" si="3"/>
        <v>24408</v>
      </c>
      <c r="G45" s="102">
        <f t="shared" si="0"/>
        <v>0.51183999999999996</v>
      </c>
      <c r="H45" s="97">
        <v>50000</v>
      </c>
      <c r="I45" s="70">
        <f t="shared" si="1"/>
        <v>0</v>
      </c>
      <c r="J45" s="71">
        <f t="shared" si="2"/>
        <v>1</v>
      </c>
      <c r="K45" s="91" t="s">
        <v>66</v>
      </c>
      <c r="O45" s="2"/>
    </row>
    <row r="46" spans="2:15" ht="16.5" thickBot="1">
      <c r="B46" s="13">
        <v>21</v>
      </c>
      <c r="C46" s="106" t="s">
        <v>46</v>
      </c>
      <c r="D46" s="113">
        <v>12000</v>
      </c>
      <c r="E46" s="108">
        <v>12460.77</v>
      </c>
      <c r="F46" s="109">
        <f t="shared" si="3"/>
        <v>-460.77000000000044</v>
      </c>
      <c r="G46" s="110">
        <f t="shared" si="0"/>
        <v>1.0383975000000001</v>
      </c>
      <c r="H46" s="97">
        <v>12000</v>
      </c>
      <c r="I46" s="70">
        <f t="shared" si="1"/>
        <v>0</v>
      </c>
      <c r="J46" s="71">
        <f t="shared" si="2"/>
        <v>1</v>
      </c>
      <c r="K46" s="91" t="s">
        <v>66</v>
      </c>
      <c r="O46" s="2"/>
    </row>
    <row r="47" spans="2:15" ht="16.5" thickBot="1">
      <c r="B47" s="11">
        <v>22</v>
      </c>
      <c r="C47" s="103" t="s">
        <v>47</v>
      </c>
      <c r="D47" s="100">
        <v>120000</v>
      </c>
      <c r="E47" s="127">
        <v>33412</v>
      </c>
      <c r="F47" s="101">
        <f t="shared" si="3"/>
        <v>86588</v>
      </c>
      <c r="G47" s="102">
        <f t="shared" si="0"/>
        <v>0.27843333333333331</v>
      </c>
      <c r="H47" s="97">
        <v>120000</v>
      </c>
      <c r="I47" s="70">
        <f t="shared" si="1"/>
        <v>0</v>
      </c>
      <c r="J47" s="71">
        <f t="shared" si="2"/>
        <v>1</v>
      </c>
      <c r="K47" s="91" t="s">
        <v>66</v>
      </c>
      <c r="O47" s="2"/>
    </row>
    <row r="49" spans="3:11">
      <c r="C49" s="26" t="s">
        <v>48</v>
      </c>
      <c r="D49" s="27">
        <v>9500</v>
      </c>
      <c r="E49" s="27"/>
      <c r="F49" s="27"/>
      <c r="G49" s="27"/>
      <c r="H49" s="28">
        <f>(H4-H25)/64/12</f>
        <v>9969.3981249999997</v>
      </c>
      <c r="I49" s="1" t="s">
        <v>81</v>
      </c>
      <c r="J49" s="1"/>
      <c r="K49" s="2"/>
    </row>
    <row r="50" spans="3:11">
      <c r="C50" s="29"/>
      <c r="D50" s="30"/>
      <c r="H50" s="31">
        <v>9900</v>
      </c>
      <c r="I50" s="1" t="s">
        <v>82</v>
      </c>
      <c r="J50" s="1"/>
    </row>
    <row r="51" spans="3:11">
      <c r="C51" s="29"/>
      <c r="D51" s="32"/>
      <c r="H51" s="33">
        <f>H49-H50</f>
        <v>69.398124999999709</v>
      </c>
      <c r="I51" s="1" t="s">
        <v>49</v>
      </c>
      <c r="J51" s="1"/>
    </row>
  </sheetData>
  <mergeCells count="12">
    <mergeCell ref="K10:K11"/>
    <mergeCell ref="K20:K23"/>
    <mergeCell ref="K25:K29"/>
    <mergeCell ref="K31:K37"/>
    <mergeCell ref="K38:K40"/>
    <mergeCell ref="K5:K8"/>
    <mergeCell ref="B2:C3"/>
    <mergeCell ref="D2:E2"/>
    <mergeCell ref="I2:J2"/>
    <mergeCell ref="K2:K4"/>
    <mergeCell ref="B4:C4"/>
    <mergeCell ref="F2:G2"/>
  </mergeCells>
  <conditionalFormatting sqref="F5:F47">
    <cfRule type="cellIs" dxfId="1" priority="1" operator="lessThan">
      <formula>0</formula>
    </cfRule>
  </conditionalFormatting>
  <pageMargins left="0.2" right="0.2" top="0.28000000000000003" bottom="0.2" header="0.31496062992125984" footer="0.2"/>
  <pageSetup paperSize="9" scale="53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Normal="100" workbookViewId="0">
      <selection activeCell="B31" sqref="B31"/>
    </sheetView>
  </sheetViews>
  <sheetFormatPr defaultRowHeight="15"/>
  <cols>
    <col min="1" max="1" width="34" customWidth="1"/>
    <col min="2" max="2" width="14.85546875" bestFit="1" customWidth="1"/>
    <col min="3" max="3" width="17.7109375" bestFit="1" customWidth="1"/>
    <col min="4" max="4" width="8.42578125" bestFit="1" customWidth="1"/>
    <col min="5" max="5" width="13.85546875" bestFit="1" customWidth="1"/>
    <col min="6" max="6" width="17.7109375" bestFit="1" customWidth="1"/>
    <col min="7" max="7" width="8.42578125" bestFit="1" customWidth="1"/>
    <col min="8" max="8" width="13.85546875" bestFit="1" customWidth="1"/>
    <col min="9" max="9" width="13.85546875" customWidth="1"/>
    <col min="10" max="10" width="12.5703125" customWidth="1"/>
  </cols>
  <sheetData>
    <row r="1" spans="1:10">
      <c r="A1" t="s">
        <v>50</v>
      </c>
    </row>
    <row r="3" spans="1:10" ht="30">
      <c r="A3" s="34" t="s">
        <v>51</v>
      </c>
      <c r="B3" s="34" t="s">
        <v>52</v>
      </c>
      <c r="C3" s="34" t="s">
        <v>54</v>
      </c>
      <c r="D3" s="34" t="s">
        <v>53</v>
      </c>
      <c r="E3" s="34" t="s">
        <v>83</v>
      </c>
      <c r="F3" s="34" t="s">
        <v>84</v>
      </c>
      <c r="G3" s="34" t="s">
        <v>53</v>
      </c>
      <c r="H3" s="34" t="s">
        <v>85</v>
      </c>
      <c r="I3" s="35" t="s">
        <v>86</v>
      </c>
      <c r="J3" s="35" t="s">
        <v>55</v>
      </c>
    </row>
    <row r="4" spans="1:10">
      <c r="A4" s="34" t="s">
        <v>56</v>
      </c>
      <c r="B4" s="34" t="s">
        <v>57</v>
      </c>
      <c r="C4" s="36">
        <v>10575</v>
      </c>
      <c r="D4" s="36">
        <v>1375</v>
      </c>
      <c r="E4" s="37">
        <f>C4-D4</f>
        <v>9200</v>
      </c>
      <c r="F4" s="36">
        <v>10575</v>
      </c>
      <c r="G4" s="36">
        <v>1375</v>
      </c>
      <c r="H4" s="37">
        <f>F4-G4</f>
        <v>9200</v>
      </c>
      <c r="I4" s="37"/>
      <c r="J4" s="37">
        <f>I4+H4-E4</f>
        <v>0</v>
      </c>
    </row>
    <row r="5" spans="1:10">
      <c r="A5" s="34" t="s">
        <v>58</v>
      </c>
      <c r="B5" s="34" t="s">
        <v>59</v>
      </c>
      <c r="C5" s="37">
        <v>45920</v>
      </c>
      <c r="D5" s="37">
        <v>5970</v>
      </c>
      <c r="E5" s="37">
        <f>C5-D5</f>
        <v>39950</v>
      </c>
      <c r="F5" s="37">
        <v>45920</v>
      </c>
      <c r="G5" s="37">
        <v>5970</v>
      </c>
      <c r="H5" s="37">
        <f>F5-G5</f>
        <v>39950</v>
      </c>
      <c r="I5" s="37"/>
      <c r="J5" s="37">
        <f>I5+H5-E5</f>
        <v>0</v>
      </c>
    </row>
    <row r="6" spans="1:10">
      <c r="A6" s="45" t="s">
        <v>60</v>
      </c>
      <c r="B6" s="45"/>
      <c r="C6" s="37">
        <f>(C4+C5)*12+10000</f>
        <v>687940</v>
      </c>
      <c r="D6" s="37"/>
      <c r="E6" s="37"/>
      <c r="F6" s="37">
        <f>(F4+F5)*12+10000+I4+I5</f>
        <v>687940</v>
      </c>
      <c r="G6" s="37"/>
      <c r="H6" s="37"/>
      <c r="I6" s="37"/>
      <c r="J6" s="37"/>
    </row>
    <row r="7" spans="1:10">
      <c r="A7" s="46" t="s">
        <v>61</v>
      </c>
      <c r="B7" s="46"/>
      <c r="C7" s="37">
        <f>C6*0.302</f>
        <v>207757.88</v>
      </c>
      <c r="D7" s="34"/>
      <c r="E7" s="34"/>
      <c r="F7" s="37">
        <f>F6*0.302</f>
        <v>207757.88</v>
      </c>
      <c r="G7" s="34"/>
      <c r="H7" s="34"/>
      <c r="I7" s="34"/>
      <c r="J7" s="37"/>
    </row>
    <row r="8" spans="1:10">
      <c r="A8" s="46" t="s">
        <v>62</v>
      </c>
      <c r="B8" s="46"/>
      <c r="C8" s="38">
        <f>C6+C7</f>
        <v>895697.88</v>
      </c>
      <c r="D8" s="34"/>
      <c r="E8" s="34"/>
      <c r="F8" s="38">
        <f>F6+F7</f>
        <v>895697.88</v>
      </c>
      <c r="G8" s="34"/>
      <c r="H8" s="34"/>
      <c r="I8" s="37"/>
      <c r="J8" s="37">
        <f>F8-C8</f>
        <v>0</v>
      </c>
    </row>
  </sheetData>
  <mergeCells count="3"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2020</vt:lpstr>
      <vt:lpstr>расшифровка ст.1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2020-02-11T06:32:34Z</dcterms:modified>
</cp:coreProperties>
</file>