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ект 2019" sheetId="1" r:id="rId1"/>
    <sheet name="расшифровка ст.1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2"/>
  <c r="C7"/>
  <c r="J45" i="1"/>
  <c r="I45"/>
  <c r="F45"/>
  <c r="G45" s="1"/>
  <c r="J44"/>
  <c r="I44"/>
  <c r="G44"/>
  <c r="F44"/>
  <c r="J43"/>
  <c r="I43"/>
  <c r="G43"/>
  <c r="F43"/>
  <c r="J42"/>
  <c r="I42"/>
  <c r="G42"/>
  <c r="F42"/>
  <c r="J41"/>
  <c r="I41"/>
  <c r="G41"/>
  <c r="F41"/>
  <c r="J40"/>
  <c r="I40"/>
  <c r="G40"/>
  <c r="F40"/>
  <c r="J39"/>
  <c r="I39"/>
  <c r="G39"/>
  <c r="F39"/>
  <c r="J38"/>
  <c r="I38"/>
  <c r="G38"/>
  <c r="F38"/>
  <c r="J37"/>
  <c r="I37"/>
  <c r="G37"/>
  <c r="F37"/>
  <c r="I36"/>
  <c r="F36"/>
  <c r="J35"/>
  <c r="I35"/>
  <c r="G35"/>
  <c r="F35"/>
  <c r="J34"/>
  <c r="I34"/>
  <c r="G34"/>
  <c r="F34"/>
  <c r="J33"/>
  <c r="I33"/>
  <c r="F33"/>
  <c r="J32"/>
  <c r="I32"/>
  <c r="F32"/>
  <c r="G32" s="1"/>
  <c r="J31"/>
  <c r="I31"/>
  <c r="F31"/>
  <c r="G31" s="1"/>
  <c r="J30"/>
  <c r="I30"/>
  <c r="F30"/>
  <c r="G30" s="1"/>
  <c r="J29"/>
  <c r="I29"/>
  <c r="F29"/>
  <c r="G29" s="1"/>
  <c r="F28"/>
  <c r="I27"/>
  <c r="F27"/>
  <c r="I26"/>
  <c r="F26"/>
  <c r="I25"/>
  <c r="F25"/>
  <c r="I24"/>
  <c r="F24"/>
  <c r="J23"/>
  <c r="I23"/>
  <c r="G23"/>
  <c r="F23"/>
  <c r="J22"/>
  <c r="I22"/>
  <c r="G22"/>
  <c r="F22"/>
  <c r="J21"/>
  <c r="I21"/>
  <c r="F21"/>
  <c r="J20"/>
  <c r="I20"/>
  <c r="F20"/>
  <c r="G20" s="1"/>
  <c r="J19"/>
  <c r="I19"/>
  <c r="F19"/>
  <c r="G19" s="1"/>
  <c r="J18"/>
  <c r="I18"/>
  <c r="F18"/>
  <c r="G18" s="1"/>
  <c r="J17"/>
  <c r="I17"/>
  <c r="F17"/>
  <c r="G17" s="1"/>
  <c r="J16"/>
  <c r="I16"/>
  <c r="F16"/>
  <c r="G16" s="1"/>
  <c r="I15"/>
  <c r="F15"/>
  <c r="I14"/>
  <c r="F14"/>
  <c r="J13"/>
  <c r="I13"/>
  <c r="F13"/>
  <c r="G13" s="1"/>
  <c r="J12"/>
  <c r="I12"/>
  <c r="F12"/>
  <c r="G12" s="1"/>
  <c r="J11"/>
  <c r="I11"/>
  <c r="F11"/>
  <c r="G11" s="1"/>
  <c r="I10"/>
  <c r="J9"/>
  <c r="I9"/>
  <c r="G9"/>
  <c r="F9"/>
  <c r="J8"/>
  <c r="I8"/>
  <c r="G8"/>
  <c r="F8"/>
  <c r="H7"/>
  <c r="J7" s="1"/>
  <c r="F7"/>
  <c r="G7" s="1"/>
  <c r="E7"/>
  <c r="J6"/>
  <c r="I6"/>
  <c r="G6"/>
  <c r="F6"/>
  <c r="H5"/>
  <c r="J5" s="1"/>
  <c r="F5"/>
  <c r="G5" s="1"/>
  <c r="E4"/>
  <c r="F4" s="1"/>
  <c r="G4" s="1"/>
  <c r="F7" i="2"/>
  <c r="H5"/>
  <c r="I5" s="1"/>
  <c r="E5"/>
  <c r="H4"/>
  <c r="E4"/>
  <c r="I4" l="1"/>
  <c r="H4" i="1"/>
  <c r="I5"/>
  <c r="I7"/>
  <c r="C9" i="2"/>
  <c r="F8"/>
  <c r="F9" s="1"/>
  <c r="I9" l="1"/>
  <c r="I4" i="1"/>
  <c r="H47"/>
  <c r="J4"/>
</calcChain>
</file>

<file path=xl/sharedStrings.xml><?xml version="1.0" encoding="utf-8"?>
<sst xmlns="http://schemas.openxmlformats.org/spreadsheetml/2006/main" count="123" uniqueCount="87">
  <si>
    <t xml:space="preserve">РАСШИФРОВКА ПЛАНОВЫХ ЗА 2019Г.  </t>
  </si>
  <si>
    <t>РАСХОДЫ</t>
  </si>
  <si>
    <t>отклонение</t>
  </si>
  <si>
    <t>Комментарии</t>
  </si>
  <si>
    <t>План</t>
  </si>
  <si>
    <t>Факт</t>
  </si>
  <si>
    <t>факт-план</t>
  </si>
  <si>
    <t>% от плана 2018</t>
  </si>
  <si>
    <t>план</t>
  </si>
  <si>
    <t>абсолют.</t>
  </si>
  <si>
    <t>относит.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</si>
  <si>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</si>
  <si>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</si>
  <si>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Увеличение по статье за счет увеличения страховых взносов и увеличения резерва отпускных выплат (расшифровка ст.1 см.вкладку)</t>
  </si>
  <si>
    <t>-</t>
  </si>
  <si>
    <t>Фонд оплаты труда (штатное расписание)</t>
  </si>
  <si>
    <t>Начисления (налоги) на ФОТ</t>
  </si>
  <si>
    <t>Премиальный фонд с начисл. (итоги года) (по соглас. с правлением), 9% от ФОТ (штатное)</t>
  </si>
  <si>
    <t>Обслуживание ПОСЕЛКА</t>
  </si>
  <si>
    <t>В пределах плановых затрат 2018 года</t>
  </si>
  <si>
    <t>2.1</t>
  </si>
  <si>
    <t>Бонус за обслуживание поселка (по итогам 2018г)</t>
  </si>
  <si>
    <t>Расчетно-кассовое обслуживание (банк)</t>
  </si>
  <si>
    <t>Канцтовары, связь</t>
  </si>
  <si>
    <t>Уменьшение</t>
  </si>
  <si>
    <t>Обслуживание и ремонт цифровой техники (1С, ПК, ксерокс, касс.аппарат..)</t>
  </si>
  <si>
    <t>Уменьшение. 33816-абонентское обслуживание 1С; 12000-фискальный накопитель (ФН); 5400-замена ФН; 3000-оператор фискальных данных; 1500-антивирус; 12000-ЭЦП, модуль ком.учет; 1500-заправка картриджа. (возможны внеплановые работы с касс.апп. и 1С)</t>
  </si>
  <si>
    <t>Налог на имущество общедолевой собственности</t>
  </si>
  <si>
    <t>Арендная плата за землю</t>
  </si>
  <si>
    <t>Санитарная обработка территории поселка (от клещей, проверка воды)</t>
  </si>
  <si>
    <t>Увеличение</t>
  </si>
  <si>
    <t>Расходы воды и эл.энергии для общего имущества и мест общего пользования (здания, сети, КНС, ТП) (в т.ч. Э/эн )</t>
  </si>
  <si>
    <t>Потери в сетях (электроэнергия)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</si>
  <si>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</si>
  <si>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</si>
  <si>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</si>
  <si>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</si>
  <si>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</si>
  <si>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Затраты за счет средств накопленных резервов ТСЖ, по решению Правления</t>
  </si>
  <si>
    <t xml:space="preserve"> -</t>
  </si>
  <si>
    <t>Пост Охраны, шлагбаум, дополнительное видеонаблюдение</t>
  </si>
  <si>
    <t>Благоустройство верхней площадки, отсыпка, замена ворот, ремонт внешнего периметра забора, водоотведение</t>
  </si>
  <si>
    <t xml:space="preserve">Финансирование  дефицита 520 рублей расчетного взноса в месяц с 64 собственников, без увеличения в 2018г взноса  </t>
  </si>
  <si>
    <t>Прочие расходы по решению Общего собрания или Правления</t>
  </si>
  <si>
    <t>Устранение аварийных ситуаций</t>
  </si>
  <si>
    <t>Уборка территории (услуги сторонних организаций, ГСМ для техники, ПЩС)</t>
  </si>
  <si>
    <t>увеличение</t>
  </si>
  <si>
    <t>вывоз снега</t>
  </si>
  <si>
    <t>вывоз мусора машинами</t>
  </si>
  <si>
    <t>обработка деревьев</t>
  </si>
  <si>
    <t xml:space="preserve"> - </t>
  </si>
  <si>
    <t>ПЩС</t>
  </si>
  <si>
    <t>бензин в уборочную технику</t>
  </si>
  <si>
    <t>уборка крыши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</si>
  <si>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</si>
  <si>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</si>
  <si>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</si>
  <si>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</si>
  <si>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</si>
  <si>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>ОХРАНА ПОСЕЛКА</t>
  </si>
  <si>
    <t>Непредвиденные расходы (по соглас. с правлением)</t>
  </si>
  <si>
    <t>Налоги</t>
  </si>
  <si>
    <t>Увеличение налога, за счет увеличения налогооблагаемого дохода ввиде начисленных %% по депозиту/ам</t>
  </si>
  <si>
    <t>Содержание ТП</t>
  </si>
  <si>
    <t>Расчетный размер взноса</t>
  </si>
  <si>
    <t>расчет ежемес. чл. взноса</t>
  </si>
  <si>
    <t>планируемый размер ежемес.чл.взноса на 2019г</t>
  </si>
  <si>
    <t>разница, финансируемая за счет накопленного резерва ТСН.</t>
  </si>
  <si>
    <t>Расшифровка статьи "Общий ФОТ (с учетом налогов) "</t>
  </si>
  <si>
    <t>Должность</t>
  </si>
  <si>
    <t>Фамилия</t>
  </si>
  <si>
    <t>Фонд оплаты 2018</t>
  </si>
  <si>
    <t>НДФЛ</t>
  </si>
  <si>
    <t>Зарплата 2018</t>
  </si>
  <si>
    <t>Фонд оплаты 2019</t>
  </si>
  <si>
    <t xml:space="preserve">Абсолютное увеличение </t>
  </si>
  <si>
    <t>Председатель правления</t>
  </si>
  <si>
    <t>Полукаров В.В.</t>
  </si>
  <si>
    <t>Бухгалтер</t>
  </si>
  <si>
    <t>Бурлакова Н.В.</t>
  </si>
  <si>
    <t>Всего за год, включая премию</t>
  </si>
  <si>
    <t>Налоги на ФОТ*</t>
  </si>
  <si>
    <t>Итого по статье</t>
  </si>
  <si>
    <t>*С 01.01.2019г. Применение пониженных тарифов страховых взносов прекращается, страховые взносы будут начисляться по основному тарифу.</t>
  </si>
  <si>
    <t>Входящий остаток оборотных средств 3350 т.р., при приниятии решения расходовоания 600 т.р. Размер резервор может уменьшится до 2650 т.р. Ранее правление утвердило размер неснижаемого остатка оборотных средвтсв 3000 т.р.</t>
  </si>
  <si>
    <t>Единовременная премия председателю правления зп экономию затрат бюджета 2018</t>
  </si>
  <si>
    <t>изменения в бюджете план 2019 к плану 2018</t>
  </si>
</sst>
</file>

<file path=xl/styles.xml><?xml version="1.0" encoding="utf-8"?>
<styleSheet xmlns="http://schemas.openxmlformats.org/spreadsheetml/2006/main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#,##0_р_."/>
    <numFmt numFmtId="165" formatCode="#,##0.00\ &quot;₽&quot;"/>
    <numFmt numFmtId="166" formatCode="#,##0.00_ ;\-#,##0.00\ 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68">
    <xf numFmtId="0" fontId="0" fillId="0" borderId="0" xfId="0"/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10" fontId="2" fillId="3" borderId="17" xfId="0" applyNumberFormat="1" applyFont="1" applyFill="1" applyBorder="1" applyAlignment="1">
      <alignment horizontal="center" vertical="center"/>
    </xf>
    <xf numFmtId="43" fontId="2" fillId="3" borderId="8" xfId="0" applyNumberFormat="1" applyFont="1" applyFill="1" applyBorder="1" applyAlignment="1">
      <alignment horizontal="center" vertical="center"/>
    </xf>
    <xf numFmtId="10" fontId="2" fillId="3" borderId="18" xfId="0" applyNumberFormat="1" applyFont="1" applyFill="1" applyBorder="1" applyAlignment="1">
      <alignment horizontal="center" vertical="center"/>
    </xf>
    <xf numFmtId="1" fontId="5" fillId="0" borderId="19" xfId="2" applyNumberFormat="1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3" fontId="7" fillId="0" borderId="8" xfId="0" applyNumberFormat="1" applyFont="1" applyBorder="1" applyAlignment="1">
      <alignment vertical="center" wrapText="1"/>
    </xf>
    <xf numFmtId="43" fontId="2" fillId="0" borderId="8" xfId="0" applyNumberFormat="1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left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/>
    </xf>
    <xf numFmtId="1" fontId="7" fillId="0" borderId="29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left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1" fontId="7" fillId="0" borderId="31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10" fontId="2" fillId="0" borderId="12" xfId="0" applyNumberFormat="1" applyFont="1" applyBorder="1" applyAlignment="1">
      <alignment horizontal="center" vertical="center"/>
    </xf>
    <xf numFmtId="1" fontId="7" fillId="0" borderId="35" xfId="2" applyNumberFormat="1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left" vertical="center" wrapText="1"/>
    </xf>
    <xf numFmtId="164" fontId="3" fillId="0" borderId="37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49" fontId="7" fillId="0" borderId="35" xfId="2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10" fontId="2" fillId="0" borderId="36" xfId="0" applyNumberFormat="1" applyFont="1" applyBorder="1" applyAlignment="1">
      <alignment horizontal="center" vertical="center"/>
    </xf>
    <xf numFmtId="1" fontId="7" fillId="0" borderId="19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left" vertical="center" wrapText="1"/>
    </xf>
    <xf numFmtId="3" fontId="5" fillId="0" borderId="38" xfId="0" applyNumberFormat="1" applyFont="1" applyFill="1" applyBorder="1" applyAlignment="1">
      <alignment horizontal="center" vertical="center" wrapText="1"/>
    </xf>
    <xf numFmtId="1" fontId="7" fillId="0" borderId="39" xfId="2" applyNumberFormat="1" applyFont="1" applyBorder="1" applyAlignment="1">
      <alignment horizontal="center" vertical="center"/>
    </xf>
    <xf numFmtId="0" fontId="7" fillId="0" borderId="40" xfId="2" applyFont="1" applyBorder="1" applyAlignment="1">
      <alignment horizontal="left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/>
    </xf>
    <xf numFmtId="10" fontId="2" fillId="0" borderId="40" xfId="0" applyNumberFormat="1" applyFont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3" fontId="7" fillId="0" borderId="39" xfId="0" applyNumberFormat="1" applyFont="1" applyFill="1" applyBorder="1" applyAlignment="1">
      <alignment horizontal="center" vertical="center"/>
    </xf>
    <xf numFmtId="43" fontId="7" fillId="0" borderId="8" xfId="0" applyNumberFormat="1" applyFont="1" applyFill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0" fontId="7" fillId="0" borderId="42" xfId="2" applyFont="1" applyBorder="1" applyAlignment="1">
      <alignment horizontal="left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43" fontId="7" fillId="0" borderId="8" xfId="0" applyNumberFormat="1" applyFont="1" applyFill="1" applyBorder="1" applyAlignment="1">
      <alignment vertical="center" wrapText="1"/>
    </xf>
    <xf numFmtId="10" fontId="2" fillId="0" borderId="8" xfId="0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43" xfId="2" applyFont="1" applyBorder="1" applyAlignment="1">
      <alignment horizontal="left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Border="1" applyAlignment="1">
      <alignment horizontal="center" vertical="center"/>
    </xf>
    <xf numFmtId="10" fontId="2" fillId="0" borderId="32" xfId="0" applyNumberFormat="1" applyFont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8" xfId="2" applyFont="1" applyBorder="1" applyAlignment="1">
      <alignment horizontal="left" vertical="center"/>
    </xf>
    <xf numFmtId="3" fontId="7" fillId="0" borderId="28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1" fontId="7" fillId="0" borderId="10" xfId="2" applyNumberFormat="1" applyFont="1" applyBorder="1" applyAlignment="1">
      <alignment horizontal="center" vertical="center"/>
    </xf>
    <xf numFmtId="0" fontId="7" fillId="0" borderId="23" xfId="2" applyFont="1" applyBorder="1" applyAlignment="1">
      <alignment horizontal="left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/>
    </xf>
    <xf numFmtId="1" fontId="7" fillId="0" borderId="35" xfId="2" applyNumberFormat="1" applyFont="1" applyBorder="1" applyAlignment="1">
      <alignment horizontal="center" vertical="center"/>
    </xf>
    <xf numFmtId="0" fontId="7" fillId="0" borderId="36" xfId="2" applyFont="1" applyBorder="1" applyAlignment="1">
      <alignment horizontal="left" vertical="center" wrapText="1"/>
    </xf>
    <xf numFmtId="3" fontId="7" fillId="0" borderId="38" xfId="0" applyNumberFormat="1" applyFont="1" applyBorder="1" applyAlignment="1">
      <alignment horizontal="center" vertical="center"/>
    </xf>
    <xf numFmtId="10" fontId="2" fillId="0" borderId="44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10" fontId="2" fillId="0" borderId="45" xfId="0" applyNumberFormat="1" applyFont="1" applyBorder="1" applyAlignment="1">
      <alignment horizontal="center" vertical="center"/>
    </xf>
    <xf numFmtId="1" fontId="7" fillId="0" borderId="19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43" fontId="7" fillId="0" borderId="23" xfId="0" applyNumberFormat="1" applyFont="1" applyFill="1" applyBorder="1" applyAlignment="1">
      <alignment horizontal="left" vertical="center" wrapText="1"/>
    </xf>
    <xf numFmtId="43" fontId="2" fillId="0" borderId="23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3" fontId="7" fillId="0" borderId="45" xfId="0" applyNumberFormat="1" applyFont="1" applyBorder="1" applyAlignment="1">
      <alignment horizontal="center" vertical="center"/>
    </xf>
    <xf numFmtId="43" fontId="7" fillId="0" borderId="46" xfId="0" applyNumberFormat="1" applyFont="1" applyFill="1" applyBorder="1" applyAlignment="1">
      <alignment horizontal="left" vertical="center" wrapText="1"/>
    </xf>
    <xf numFmtId="43" fontId="2" fillId="0" borderId="46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43" fontId="7" fillId="0" borderId="34" xfId="0" applyNumberFormat="1" applyFont="1" applyFill="1" applyBorder="1" applyAlignment="1">
      <alignment horizontal="left" vertical="center" wrapText="1"/>
    </xf>
    <xf numFmtId="43" fontId="2" fillId="0" borderId="34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 wrapText="1"/>
    </xf>
    <xf numFmtId="41" fontId="2" fillId="0" borderId="0" xfId="0" applyNumberFormat="1" applyFont="1" applyAlignment="1">
      <alignment wrapText="1"/>
    </xf>
    <xf numFmtId="165" fontId="2" fillId="0" borderId="0" xfId="0" applyNumberFormat="1" applyFont="1" applyAlignment="1"/>
    <xf numFmtId="41" fontId="2" fillId="0" borderId="0" xfId="0" applyNumberFormat="1" applyFont="1"/>
    <xf numFmtId="0" fontId="7" fillId="0" borderId="0" xfId="0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/>
    <xf numFmtId="0" fontId="2" fillId="0" borderId="0" xfId="0" applyFont="1" applyFill="1"/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166" fontId="0" fillId="0" borderId="8" xfId="0" applyNumberFormat="1" applyBorder="1" applyAlignment="1">
      <alignment horizontal="right"/>
    </xf>
    <xf numFmtId="4" fontId="0" fillId="0" borderId="8" xfId="0" applyNumberFormat="1" applyBorder="1"/>
    <xf numFmtId="4" fontId="1" fillId="0" borderId="8" xfId="0" applyNumberFormat="1" applyFont="1" applyBorder="1"/>
    <xf numFmtId="0" fontId="4" fillId="0" borderId="3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10" fillId="0" borderId="40" xfId="0" applyFont="1" applyBorder="1" applyAlignment="1">
      <alignment horizontal="center" wrapText="1"/>
    </xf>
    <xf numFmtId="0" fontId="10" fillId="0" borderId="8" xfId="2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0" fillId="0" borderId="8" xfId="0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workbookViewId="0">
      <selection activeCell="G3" sqref="G3"/>
    </sheetView>
  </sheetViews>
  <sheetFormatPr defaultRowHeight="15.75"/>
  <cols>
    <col min="1" max="1" width="4.42578125" style="6" customWidth="1"/>
    <col min="2" max="2" width="6.85546875" style="6" bestFit="1" customWidth="1"/>
    <col min="3" max="3" width="73.5703125" style="6" customWidth="1"/>
    <col min="4" max="4" width="13.42578125" style="6" bestFit="1" customWidth="1"/>
    <col min="5" max="5" width="11.28515625" style="6" bestFit="1" customWidth="1"/>
    <col min="6" max="6" width="12.5703125" style="6" bestFit="1" customWidth="1"/>
    <col min="7" max="7" width="17.5703125" style="6" bestFit="1" customWidth="1"/>
    <col min="8" max="8" width="17.28515625" style="137" bestFit="1" customWidth="1"/>
    <col min="9" max="9" width="15" style="6" bestFit="1" customWidth="1"/>
    <col min="10" max="10" width="10.140625" style="6" bestFit="1" customWidth="1"/>
    <col min="11" max="11" width="45.140625" style="7" customWidth="1"/>
    <col min="12" max="12" width="30.7109375" style="6" customWidth="1"/>
    <col min="13" max="16384" width="9.140625" style="6"/>
  </cols>
  <sheetData>
    <row r="1" spans="1:12" ht="16.5" thickBot="1">
      <c r="A1" s="1"/>
      <c r="B1" s="1"/>
      <c r="C1" s="2" t="s">
        <v>0</v>
      </c>
      <c r="D1" s="3"/>
      <c r="E1" s="4"/>
      <c r="F1" s="1"/>
      <c r="G1" s="1"/>
      <c r="H1" s="5"/>
    </row>
    <row r="2" spans="1:12" ht="29.25" customHeight="1">
      <c r="A2" s="1"/>
      <c r="B2" s="154" t="s">
        <v>1</v>
      </c>
      <c r="C2" s="155"/>
      <c r="D2" s="158">
        <v>2018</v>
      </c>
      <c r="E2" s="159"/>
      <c r="F2" s="8" t="s">
        <v>2</v>
      </c>
      <c r="G2" s="9" t="s">
        <v>2</v>
      </c>
      <c r="H2" s="10">
        <v>2019</v>
      </c>
      <c r="I2" s="160" t="s">
        <v>86</v>
      </c>
      <c r="J2" s="161"/>
      <c r="K2" s="144" t="s">
        <v>3</v>
      </c>
    </row>
    <row r="3" spans="1:12" ht="16.5" thickBot="1">
      <c r="A3" s="1"/>
      <c r="B3" s="156"/>
      <c r="C3" s="157"/>
      <c r="D3" s="11" t="s">
        <v>4</v>
      </c>
      <c r="E3" s="12" t="s">
        <v>5</v>
      </c>
      <c r="F3" s="13" t="s">
        <v>6</v>
      </c>
      <c r="G3" s="14" t="s">
        <v>7</v>
      </c>
      <c r="H3" s="15" t="s">
        <v>8</v>
      </c>
      <c r="I3" s="16" t="s">
        <v>9</v>
      </c>
      <c r="J3" s="17" t="s">
        <v>10</v>
      </c>
      <c r="K3" s="144"/>
    </row>
    <row r="4" spans="1:12" ht="16.5" customHeight="1" thickBot="1">
      <c r="A4" s="1"/>
      <c r="B4" s="162" t="s">
        <v>11</v>
      </c>
      <c r="C4" s="163"/>
      <c r="D4" s="18">
        <v>7749938.8799999999</v>
      </c>
      <c r="E4" s="19">
        <f>E5+E11+E9+E12+E13+E16+E15+E14+E17+E18+E19+E23+E24+E29+E30+E37+E40+E41+E42+E43+E44+E45</f>
        <v>7399441.0599999996</v>
      </c>
      <c r="F4" s="20">
        <f>E4-D4</f>
        <v>-350497.8200000003</v>
      </c>
      <c r="G4" s="21">
        <f>F4/D4</f>
        <v>-4.5225881833019087E-2</v>
      </c>
      <c r="H4" s="19">
        <f>H5+H11+H9+H10+H12+H13+H16+H15+H14+H17+H18+H19+H23+H24+H29+H30+H37+H40+H41+H42+H43+H44+H45</f>
        <v>7834942.8799999999</v>
      </c>
      <c r="I4" s="22">
        <f>H4-D4</f>
        <v>85004</v>
      </c>
      <c r="J4" s="23">
        <f>H4/D4</f>
        <v>1.0109683445658348</v>
      </c>
      <c r="K4" s="144"/>
    </row>
    <row r="5" spans="1:12" ht="16.5" customHeight="1" thickBot="1">
      <c r="A5" s="1"/>
      <c r="B5" s="24">
        <v>1</v>
      </c>
      <c r="C5" s="25" t="s">
        <v>12</v>
      </c>
      <c r="D5" s="26">
        <v>820893.88</v>
      </c>
      <c r="E5" s="27">
        <v>900389</v>
      </c>
      <c r="F5" s="28">
        <f>E5-D5</f>
        <v>79495.12</v>
      </c>
      <c r="G5" s="29">
        <f>F5/D5</f>
        <v>9.6839703568017826E-2</v>
      </c>
      <c r="H5" s="30">
        <f>H6+H7+H8</f>
        <v>895697.88</v>
      </c>
      <c r="I5" s="31">
        <f>H5-D5</f>
        <v>74804</v>
      </c>
      <c r="J5" s="32">
        <f>H5/D5</f>
        <v>1.0911250550436555</v>
      </c>
      <c r="K5" s="151" t="s">
        <v>13</v>
      </c>
    </row>
    <row r="6" spans="1:12">
      <c r="A6" s="1"/>
      <c r="B6" s="33" t="s">
        <v>14</v>
      </c>
      <c r="C6" s="34" t="s">
        <v>15</v>
      </c>
      <c r="D6" s="35">
        <v>682940</v>
      </c>
      <c r="E6" s="36">
        <v>681562.24</v>
      </c>
      <c r="F6" s="37">
        <f>E6-D6</f>
        <v>-1377.7600000000093</v>
      </c>
      <c r="G6" s="38">
        <f t="shared" ref="G6:G45" si="0">F6/D6</f>
        <v>-2.0173953788034226E-3</v>
      </c>
      <c r="H6" s="30">
        <v>687940</v>
      </c>
      <c r="I6" s="31">
        <f t="shared" ref="I6:I45" si="1">H6-D6</f>
        <v>5000</v>
      </c>
      <c r="J6" s="32">
        <f t="shared" ref="J6:J45" si="2">H6/D6</f>
        <v>1.007321287375172</v>
      </c>
      <c r="K6" s="152"/>
    </row>
    <row r="7" spans="1:12">
      <c r="A7" s="1"/>
      <c r="B7" s="39" t="s">
        <v>14</v>
      </c>
      <c r="C7" s="40" t="s">
        <v>16</v>
      </c>
      <c r="D7" s="41">
        <v>137953.88</v>
      </c>
      <c r="E7" s="36">
        <f>134687.21+14140</f>
        <v>148827.21</v>
      </c>
      <c r="F7" s="42">
        <f>E7-D7</f>
        <v>10873.329999999987</v>
      </c>
      <c r="G7" s="32">
        <f t="shared" si="0"/>
        <v>7.8818587777306354E-2</v>
      </c>
      <c r="H7" s="30">
        <f>(H6+H8)*0.302</f>
        <v>207757.88</v>
      </c>
      <c r="I7" s="31">
        <f t="shared" si="1"/>
        <v>69804</v>
      </c>
      <c r="J7" s="32">
        <f t="shared" si="2"/>
        <v>1.5059951920163464</v>
      </c>
      <c r="K7" s="152"/>
    </row>
    <row r="8" spans="1:12" ht="32.25" thickBot="1">
      <c r="A8" s="1"/>
      <c r="B8" s="43" t="s">
        <v>14</v>
      </c>
      <c r="C8" s="44" t="s">
        <v>17</v>
      </c>
      <c r="D8" s="45">
        <v>0</v>
      </c>
      <c r="E8" s="36">
        <v>70000</v>
      </c>
      <c r="F8" s="46">
        <f t="shared" ref="F8:F45" si="3">E8-D8</f>
        <v>70000</v>
      </c>
      <c r="G8" s="47" t="e">
        <f>F8/D8</f>
        <v>#DIV/0!</v>
      </c>
      <c r="H8" s="30">
        <v>0</v>
      </c>
      <c r="I8" s="31">
        <f t="shared" si="1"/>
        <v>0</v>
      </c>
      <c r="J8" s="32" t="e">
        <f t="shared" si="2"/>
        <v>#DIV/0!</v>
      </c>
      <c r="K8" s="153"/>
    </row>
    <row r="9" spans="1:12" ht="16.5" thickBot="1">
      <c r="A9" s="1"/>
      <c r="B9" s="48">
        <v>2</v>
      </c>
      <c r="C9" s="49" t="s">
        <v>18</v>
      </c>
      <c r="D9" s="50">
        <v>2259155</v>
      </c>
      <c r="E9" s="36">
        <v>2259155</v>
      </c>
      <c r="F9" s="51">
        <f t="shared" si="3"/>
        <v>0</v>
      </c>
      <c r="G9" s="29">
        <f t="shared" si="0"/>
        <v>0</v>
      </c>
      <c r="H9" s="52">
        <v>2259155</v>
      </c>
      <c r="I9" s="31">
        <f t="shared" si="1"/>
        <v>0</v>
      </c>
      <c r="J9" s="32">
        <f t="shared" si="2"/>
        <v>1</v>
      </c>
      <c r="K9" s="53" t="s">
        <v>19</v>
      </c>
    </row>
    <row r="10" spans="1:12" ht="16.5" thickBot="1">
      <c r="A10" s="1"/>
      <c r="B10" s="54" t="s">
        <v>20</v>
      </c>
      <c r="C10" s="49" t="s">
        <v>21</v>
      </c>
      <c r="D10" s="55">
        <v>185900</v>
      </c>
      <c r="E10" s="36">
        <v>185900</v>
      </c>
      <c r="F10" s="56"/>
      <c r="G10" s="57"/>
      <c r="H10" s="52">
        <v>185900</v>
      </c>
      <c r="I10" s="31">
        <f t="shared" si="1"/>
        <v>0</v>
      </c>
      <c r="J10" s="32">
        <v>1</v>
      </c>
      <c r="K10" s="53" t="s">
        <v>19</v>
      </c>
    </row>
    <row r="11" spans="1:12" ht="16.5" thickBot="1">
      <c r="A11" s="1"/>
      <c r="B11" s="58">
        <v>3</v>
      </c>
      <c r="C11" s="59" t="s">
        <v>22</v>
      </c>
      <c r="D11" s="60">
        <v>47000</v>
      </c>
      <c r="E11" s="36">
        <v>42439.03</v>
      </c>
      <c r="F11" s="56">
        <f t="shared" si="3"/>
        <v>-4560.9700000000012</v>
      </c>
      <c r="G11" s="57">
        <f t="shared" si="0"/>
        <v>-9.7041914893617048E-2</v>
      </c>
      <c r="H11" s="52">
        <v>47000</v>
      </c>
      <c r="I11" s="31">
        <f t="shared" si="1"/>
        <v>0</v>
      </c>
      <c r="J11" s="32">
        <f t="shared" si="2"/>
        <v>1</v>
      </c>
      <c r="K11" s="53" t="s">
        <v>19</v>
      </c>
    </row>
    <row r="12" spans="1:12" ht="16.5" thickBot="1">
      <c r="A12" s="1"/>
      <c r="B12" s="61">
        <v>4</v>
      </c>
      <c r="C12" s="62" t="s">
        <v>23</v>
      </c>
      <c r="D12" s="63">
        <v>41000</v>
      </c>
      <c r="E12" s="36">
        <v>36065.369999999995</v>
      </c>
      <c r="F12" s="64">
        <f t="shared" si="3"/>
        <v>-4934.6300000000047</v>
      </c>
      <c r="G12" s="65">
        <f t="shared" si="0"/>
        <v>-0.1203568292682928</v>
      </c>
      <c r="H12" s="52">
        <v>35000</v>
      </c>
      <c r="I12" s="31">
        <f t="shared" si="1"/>
        <v>-6000</v>
      </c>
      <c r="J12" s="32">
        <f t="shared" si="2"/>
        <v>0.85365853658536583</v>
      </c>
      <c r="K12" s="53" t="s">
        <v>24</v>
      </c>
    </row>
    <row r="13" spans="1:12" ht="111" thickBot="1">
      <c r="A13" s="1"/>
      <c r="B13" s="58">
        <v>5</v>
      </c>
      <c r="C13" s="59" t="s">
        <v>25</v>
      </c>
      <c r="D13" s="66">
        <v>77700</v>
      </c>
      <c r="E13" s="36">
        <v>87214</v>
      </c>
      <c r="F13" s="51">
        <f t="shared" si="3"/>
        <v>9514</v>
      </c>
      <c r="G13" s="29">
        <f t="shared" si="0"/>
        <v>0.12244530244530244</v>
      </c>
      <c r="H13" s="52">
        <v>64000</v>
      </c>
      <c r="I13" s="31">
        <f t="shared" si="1"/>
        <v>-13700</v>
      </c>
      <c r="J13" s="32">
        <f t="shared" si="2"/>
        <v>0.82368082368082363</v>
      </c>
      <c r="K13" s="67" t="s">
        <v>26</v>
      </c>
    </row>
    <row r="14" spans="1:12" ht="16.5" thickBot="1">
      <c r="A14" s="1"/>
      <c r="B14" s="61">
        <v>6</v>
      </c>
      <c r="C14" s="62" t="s">
        <v>27</v>
      </c>
      <c r="D14" s="63">
        <v>0</v>
      </c>
      <c r="E14" s="36">
        <v>0</v>
      </c>
      <c r="F14" s="64">
        <f t="shared" si="3"/>
        <v>0</v>
      </c>
      <c r="G14" s="65" t="s">
        <v>14</v>
      </c>
      <c r="H14" s="52">
        <v>0</v>
      </c>
      <c r="I14" s="31">
        <f t="shared" si="1"/>
        <v>0</v>
      </c>
      <c r="J14" s="32">
        <v>0</v>
      </c>
      <c r="K14" s="53"/>
    </row>
    <row r="15" spans="1:12" ht="16.5" thickBot="1">
      <c r="A15" s="1"/>
      <c r="B15" s="58">
        <v>7</v>
      </c>
      <c r="C15" s="59" t="s">
        <v>28</v>
      </c>
      <c r="D15" s="66">
        <v>0</v>
      </c>
      <c r="E15" s="36">
        <v>0</v>
      </c>
      <c r="F15" s="51">
        <f t="shared" si="3"/>
        <v>0</v>
      </c>
      <c r="G15" s="29" t="s">
        <v>14</v>
      </c>
      <c r="H15" s="52">
        <v>0</v>
      </c>
      <c r="I15" s="31">
        <f t="shared" si="1"/>
        <v>0</v>
      </c>
      <c r="J15" s="32">
        <v>0</v>
      </c>
      <c r="K15" s="53"/>
    </row>
    <row r="16" spans="1:12" ht="16.5" thickBot="1">
      <c r="A16" s="1"/>
      <c r="B16" s="61">
        <v>8</v>
      </c>
      <c r="C16" s="62" t="s">
        <v>29</v>
      </c>
      <c r="D16" s="63">
        <v>83500</v>
      </c>
      <c r="E16" s="36">
        <v>83562.25999999998</v>
      </c>
      <c r="F16" s="68">
        <f t="shared" si="3"/>
        <v>62.259999999980209</v>
      </c>
      <c r="G16" s="65">
        <f t="shared" si="0"/>
        <v>7.456287425147331E-4</v>
      </c>
      <c r="H16" s="69">
        <v>88000</v>
      </c>
      <c r="I16" s="31">
        <f t="shared" si="1"/>
        <v>4500</v>
      </c>
      <c r="J16" s="32">
        <f t="shared" si="2"/>
        <v>1.0538922155688624</v>
      </c>
      <c r="K16" s="53" t="s">
        <v>30</v>
      </c>
      <c r="L16" s="145"/>
    </row>
    <row r="17" spans="1:12" ht="32.25" thickBot="1">
      <c r="A17" s="1"/>
      <c r="B17" s="58">
        <v>9</v>
      </c>
      <c r="C17" s="59" t="s">
        <v>31</v>
      </c>
      <c r="D17" s="66">
        <v>390000</v>
      </c>
      <c r="E17" s="36">
        <v>348580.22</v>
      </c>
      <c r="F17" s="51">
        <f t="shared" si="3"/>
        <v>-41419.780000000028</v>
      </c>
      <c r="G17" s="29">
        <f t="shared" si="0"/>
        <v>-0.10620456410256418</v>
      </c>
      <c r="H17" s="80">
        <v>390000</v>
      </c>
      <c r="I17" s="31">
        <f t="shared" si="1"/>
        <v>0</v>
      </c>
      <c r="J17" s="32">
        <f t="shared" si="2"/>
        <v>1</v>
      </c>
      <c r="K17" s="146"/>
      <c r="L17" s="145"/>
    </row>
    <row r="18" spans="1:12" ht="78.75" customHeight="1" thickBot="1">
      <c r="A18" s="1"/>
      <c r="B18" s="70">
        <v>10</v>
      </c>
      <c r="C18" s="71" t="s">
        <v>32</v>
      </c>
      <c r="D18" s="72">
        <v>270000</v>
      </c>
      <c r="E18" s="36">
        <v>234445</v>
      </c>
      <c r="F18" s="73">
        <f t="shared" si="3"/>
        <v>-35555</v>
      </c>
      <c r="G18" s="74">
        <f t="shared" si="0"/>
        <v>-0.13168518518518518</v>
      </c>
      <c r="H18" s="80">
        <v>270000</v>
      </c>
      <c r="I18" s="31">
        <f t="shared" si="1"/>
        <v>0</v>
      </c>
      <c r="J18" s="32">
        <f t="shared" si="2"/>
        <v>1</v>
      </c>
      <c r="K18" s="146"/>
      <c r="L18" s="145"/>
    </row>
    <row r="19" spans="1:12" ht="15.75" customHeight="1">
      <c r="A19" s="1"/>
      <c r="B19" s="75">
        <v>11</v>
      </c>
      <c r="C19" s="76" t="s">
        <v>33</v>
      </c>
      <c r="D19" s="77">
        <v>130000</v>
      </c>
      <c r="E19" s="36">
        <v>106767.44</v>
      </c>
      <c r="F19" s="78">
        <f t="shared" si="3"/>
        <v>-23232.559999999998</v>
      </c>
      <c r="G19" s="79">
        <f t="shared" si="0"/>
        <v>-0.17871199999999998</v>
      </c>
      <c r="H19" s="80">
        <v>130000</v>
      </c>
      <c r="I19" s="31">
        <f t="shared" si="1"/>
        <v>0</v>
      </c>
      <c r="J19" s="81">
        <f t="shared" si="2"/>
        <v>1</v>
      </c>
      <c r="K19" s="144" t="s">
        <v>19</v>
      </c>
    </row>
    <row r="20" spans="1:12" ht="15.75" hidden="1" customHeight="1">
      <c r="A20" s="1"/>
      <c r="B20" s="39" t="s">
        <v>14</v>
      </c>
      <c r="C20" s="82" t="s">
        <v>34</v>
      </c>
      <c r="D20" s="83"/>
      <c r="E20" s="36">
        <v>0</v>
      </c>
      <c r="F20" s="84">
        <f t="shared" si="3"/>
        <v>0</v>
      </c>
      <c r="G20" s="32" t="e">
        <f t="shared" si="0"/>
        <v>#DIV/0!</v>
      </c>
      <c r="H20" s="80"/>
      <c r="I20" s="31">
        <f t="shared" si="1"/>
        <v>0</v>
      </c>
      <c r="J20" s="81" t="e">
        <f t="shared" si="2"/>
        <v>#DIV/0!</v>
      </c>
      <c r="K20" s="144"/>
    </row>
    <row r="21" spans="1:12">
      <c r="A21" s="1"/>
      <c r="B21" s="39" t="s">
        <v>14</v>
      </c>
      <c r="C21" s="82" t="s">
        <v>35</v>
      </c>
      <c r="D21" s="85">
        <v>80000</v>
      </c>
      <c r="E21" s="36">
        <v>80000</v>
      </c>
      <c r="F21" s="84">
        <f t="shared" si="3"/>
        <v>0</v>
      </c>
      <c r="G21" s="32">
        <v>0</v>
      </c>
      <c r="H21" s="80">
        <v>80000</v>
      </c>
      <c r="I21" s="31">
        <f t="shared" si="1"/>
        <v>0</v>
      </c>
      <c r="J21" s="81">
        <f t="shared" si="2"/>
        <v>1</v>
      </c>
      <c r="K21" s="144"/>
    </row>
    <row r="22" spans="1:12" ht="16.5" thickBot="1">
      <c r="A22" s="1"/>
      <c r="B22" s="43" t="s">
        <v>14</v>
      </c>
      <c r="C22" s="86" t="s">
        <v>36</v>
      </c>
      <c r="D22" s="87">
        <v>50000</v>
      </c>
      <c r="E22" s="36">
        <v>26767.440000000002</v>
      </c>
      <c r="F22" s="88">
        <f t="shared" si="3"/>
        <v>-23232.559999999998</v>
      </c>
      <c r="G22" s="89">
        <f t="shared" si="0"/>
        <v>-0.46465119999999993</v>
      </c>
      <c r="H22" s="80">
        <v>50000</v>
      </c>
      <c r="I22" s="31">
        <f t="shared" si="1"/>
        <v>0</v>
      </c>
      <c r="J22" s="81">
        <f t="shared" si="2"/>
        <v>1</v>
      </c>
      <c r="K22" s="144"/>
    </row>
    <row r="23" spans="1:12" ht="16.5" thickBot="1">
      <c r="A23" s="1"/>
      <c r="B23" s="61">
        <v>12</v>
      </c>
      <c r="C23" s="62" t="s">
        <v>37</v>
      </c>
      <c r="D23" s="90">
        <v>200000</v>
      </c>
      <c r="E23" s="36">
        <v>218645</v>
      </c>
      <c r="F23" s="64">
        <f t="shared" si="3"/>
        <v>18645</v>
      </c>
      <c r="G23" s="65">
        <f t="shared" si="0"/>
        <v>9.3225000000000002E-2</v>
      </c>
      <c r="H23" s="80">
        <v>230000</v>
      </c>
      <c r="I23" s="31">
        <f t="shared" si="1"/>
        <v>30000</v>
      </c>
      <c r="J23" s="81">
        <f t="shared" si="2"/>
        <v>1.1499999999999999</v>
      </c>
      <c r="K23" s="53" t="s">
        <v>19</v>
      </c>
    </row>
    <row r="24" spans="1:12" ht="31.5">
      <c r="A24" s="1"/>
      <c r="B24" s="75">
        <v>13</v>
      </c>
      <c r="C24" s="76" t="s">
        <v>38</v>
      </c>
      <c r="D24" s="91">
        <v>600000</v>
      </c>
      <c r="E24" s="36">
        <v>740279</v>
      </c>
      <c r="F24" s="92">
        <f t="shared" si="3"/>
        <v>140279</v>
      </c>
      <c r="G24" s="79" t="s">
        <v>39</v>
      </c>
      <c r="H24" s="69">
        <v>600000</v>
      </c>
      <c r="I24" s="31">
        <f t="shared" si="1"/>
        <v>0</v>
      </c>
      <c r="J24" s="81">
        <v>0</v>
      </c>
      <c r="K24" s="147" t="s">
        <v>84</v>
      </c>
      <c r="L24" s="150"/>
    </row>
    <row r="25" spans="1:12">
      <c r="A25" s="1"/>
      <c r="B25" s="39" t="s">
        <v>14</v>
      </c>
      <c r="C25" s="82" t="s">
        <v>40</v>
      </c>
      <c r="D25" s="83">
        <v>0</v>
      </c>
      <c r="E25" s="36">
        <v>93849.2</v>
      </c>
      <c r="F25" s="84">
        <f t="shared" si="3"/>
        <v>93849.2</v>
      </c>
      <c r="G25" s="32" t="s">
        <v>39</v>
      </c>
      <c r="H25" s="80">
        <v>0</v>
      </c>
      <c r="I25" s="31">
        <f t="shared" si="1"/>
        <v>0</v>
      </c>
      <c r="J25" s="81">
        <v>0</v>
      </c>
      <c r="K25" s="148"/>
      <c r="L25" s="150"/>
    </row>
    <row r="26" spans="1:12" ht="31.5">
      <c r="A26" s="1"/>
      <c r="B26" s="39" t="s">
        <v>14</v>
      </c>
      <c r="C26" s="82" t="s">
        <v>41</v>
      </c>
      <c r="D26" s="85">
        <v>0</v>
      </c>
      <c r="E26" s="36">
        <v>176030</v>
      </c>
      <c r="F26" s="84">
        <f t="shared" si="3"/>
        <v>176030</v>
      </c>
      <c r="G26" s="32" t="s">
        <v>39</v>
      </c>
      <c r="H26" s="80">
        <v>0</v>
      </c>
      <c r="I26" s="31">
        <f t="shared" si="1"/>
        <v>0</v>
      </c>
      <c r="J26" s="81">
        <v>0</v>
      </c>
      <c r="K26" s="148"/>
      <c r="L26" s="150"/>
    </row>
    <row r="27" spans="1:12">
      <c r="A27" s="1"/>
      <c r="B27" s="93" t="s">
        <v>14</v>
      </c>
      <c r="C27" s="94" t="s">
        <v>42</v>
      </c>
      <c r="D27" s="85">
        <v>314880</v>
      </c>
      <c r="E27" s="36">
        <v>314880</v>
      </c>
      <c r="F27" s="84">
        <f t="shared" si="3"/>
        <v>0</v>
      </c>
      <c r="G27" s="32" t="s">
        <v>39</v>
      </c>
      <c r="H27" s="80"/>
      <c r="I27" s="31">
        <f t="shared" si="1"/>
        <v>-314880</v>
      </c>
      <c r="J27" s="81">
        <v>0</v>
      </c>
      <c r="K27" s="148"/>
      <c r="L27" s="150"/>
    </row>
    <row r="28" spans="1:12" ht="16.5" thickBot="1">
      <c r="A28" s="1"/>
      <c r="B28" s="43" t="s">
        <v>14</v>
      </c>
      <c r="C28" s="86" t="s">
        <v>43</v>
      </c>
      <c r="D28" s="87">
        <v>155520</v>
      </c>
      <c r="E28" s="36">
        <v>155520</v>
      </c>
      <c r="F28" s="88">
        <f t="shared" si="3"/>
        <v>0</v>
      </c>
      <c r="G28" s="89" t="s">
        <v>39</v>
      </c>
      <c r="H28" s="80"/>
      <c r="I28" s="31"/>
      <c r="J28" s="81">
        <v>0</v>
      </c>
      <c r="K28" s="149"/>
      <c r="L28" s="150"/>
    </row>
    <row r="29" spans="1:12" ht="16.5" thickBot="1">
      <c r="A29" s="1"/>
      <c r="B29" s="61">
        <v>14</v>
      </c>
      <c r="C29" s="62" t="s">
        <v>44</v>
      </c>
      <c r="D29" s="95">
        <v>100000</v>
      </c>
      <c r="E29" s="36">
        <v>91560</v>
      </c>
      <c r="F29" s="96">
        <f t="shared" si="3"/>
        <v>-8440</v>
      </c>
      <c r="G29" s="89">
        <f t="shared" si="0"/>
        <v>-8.4400000000000003E-2</v>
      </c>
      <c r="H29" s="80">
        <v>100000</v>
      </c>
      <c r="I29" s="31">
        <f t="shared" si="1"/>
        <v>0</v>
      </c>
      <c r="J29" s="81">
        <f t="shared" si="2"/>
        <v>1</v>
      </c>
      <c r="K29" s="53" t="s">
        <v>19</v>
      </c>
    </row>
    <row r="30" spans="1:12" ht="48" customHeight="1">
      <c r="A30" s="1"/>
      <c r="B30" s="75">
        <v>15</v>
      </c>
      <c r="C30" s="76" t="s">
        <v>45</v>
      </c>
      <c r="D30" s="91">
        <v>156400</v>
      </c>
      <c r="E30" s="36">
        <v>68489.02</v>
      </c>
      <c r="F30" s="92">
        <f t="shared" si="3"/>
        <v>-87910.98</v>
      </c>
      <c r="G30" s="79">
        <f t="shared" si="0"/>
        <v>-0.56209066496163684</v>
      </c>
      <c r="H30" s="80">
        <v>157800</v>
      </c>
      <c r="I30" s="31">
        <f t="shared" si="1"/>
        <v>1400</v>
      </c>
      <c r="J30" s="81">
        <f t="shared" si="2"/>
        <v>1.0089514066496164</v>
      </c>
      <c r="K30" s="144" t="s">
        <v>46</v>
      </c>
    </row>
    <row r="31" spans="1:12">
      <c r="A31" s="1"/>
      <c r="B31" s="39" t="s">
        <v>14</v>
      </c>
      <c r="C31" s="82" t="s">
        <v>47</v>
      </c>
      <c r="D31" s="83">
        <v>25000</v>
      </c>
      <c r="E31" s="36">
        <v>22650</v>
      </c>
      <c r="F31" s="84">
        <f t="shared" si="3"/>
        <v>-2350</v>
      </c>
      <c r="G31" s="32">
        <f t="shared" si="0"/>
        <v>-9.4E-2</v>
      </c>
      <c r="H31" s="80">
        <v>50000</v>
      </c>
      <c r="I31" s="31">
        <f t="shared" si="1"/>
        <v>25000</v>
      </c>
      <c r="J31" s="81">
        <f t="shared" si="2"/>
        <v>2</v>
      </c>
      <c r="K31" s="144"/>
    </row>
    <row r="32" spans="1:12">
      <c r="A32" s="1"/>
      <c r="B32" s="39" t="s">
        <v>14</v>
      </c>
      <c r="C32" s="82" t="s">
        <v>48</v>
      </c>
      <c r="D32" s="85">
        <v>102000</v>
      </c>
      <c r="E32" s="36">
        <v>12500</v>
      </c>
      <c r="F32" s="84">
        <f t="shared" si="3"/>
        <v>-89500</v>
      </c>
      <c r="G32" s="32">
        <f t="shared" si="0"/>
        <v>-0.87745098039215685</v>
      </c>
      <c r="H32" s="80">
        <v>100000</v>
      </c>
      <c r="I32" s="31">
        <f t="shared" si="1"/>
        <v>-2000</v>
      </c>
      <c r="J32" s="81">
        <f t="shared" si="2"/>
        <v>0.98039215686274506</v>
      </c>
      <c r="K32" s="144"/>
    </row>
    <row r="33" spans="1:11">
      <c r="A33" s="1"/>
      <c r="B33" s="39" t="s">
        <v>14</v>
      </c>
      <c r="C33" s="82" t="s">
        <v>49</v>
      </c>
      <c r="D33" s="85">
        <v>0</v>
      </c>
      <c r="E33" s="36">
        <v>0</v>
      </c>
      <c r="F33" s="84">
        <f t="shared" si="3"/>
        <v>0</v>
      </c>
      <c r="G33" s="32" t="s">
        <v>50</v>
      </c>
      <c r="H33" s="80">
        <v>0</v>
      </c>
      <c r="I33" s="31">
        <f t="shared" si="1"/>
        <v>0</v>
      </c>
      <c r="J33" s="81" t="e">
        <f t="shared" si="2"/>
        <v>#DIV/0!</v>
      </c>
      <c r="K33" s="144"/>
    </row>
    <row r="34" spans="1:11">
      <c r="A34" s="1"/>
      <c r="B34" s="39" t="s">
        <v>14</v>
      </c>
      <c r="C34" s="82" t="s">
        <v>51</v>
      </c>
      <c r="D34" s="85">
        <v>8000</v>
      </c>
      <c r="E34" s="36">
        <v>9400</v>
      </c>
      <c r="F34" s="97">
        <f t="shared" si="3"/>
        <v>1400</v>
      </c>
      <c r="G34" s="32">
        <f t="shared" si="0"/>
        <v>0.17499999999999999</v>
      </c>
      <c r="H34" s="80"/>
      <c r="I34" s="31">
        <f t="shared" si="1"/>
        <v>-8000</v>
      </c>
      <c r="J34" s="81">
        <f t="shared" si="2"/>
        <v>0</v>
      </c>
      <c r="K34" s="144"/>
    </row>
    <row r="35" spans="1:11">
      <c r="A35" s="1"/>
      <c r="B35" s="39" t="s">
        <v>14</v>
      </c>
      <c r="C35" s="82" t="s">
        <v>52</v>
      </c>
      <c r="D35" s="85">
        <v>15000</v>
      </c>
      <c r="E35" s="36">
        <v>17539.02</v>
      </c>
      <c r="F35" s="97">
        <f t="shared" si="3"/>
        <v>2539.0200000000004</v>
      </c>
      <c r="G35" s="32">
        <f t="shared" si="0"/>
        <v>0.16926800000000003</v>
      </c>
      <c r="H35" s="80">
        <v>20000</v>
      </c>
      <c r="I35" s="31">
        <f t="shared" si="1"/>
        <v>5000</v>
      </c>
      <c r="J35" s="81">
        <f t="shared" si="2"/>
        <v>1.3333333333333333</v>
      </c>
      <c r="K35" s="144"/>
    </row>
    <row r="36" spans="1:11" ht="16.5" thickBot="1">
      <c r="A36" s="1"/>
      <c r="B36" s="98" t="s">
        <v>14</v>
      </c>
      <c r="C36" s="99" t="s">
        <v>53</v>
      </c>
      <c r="D36" s="100">
        <v>6400</v>
      </c>
      <c r="E36" s="36">
        <v>6400</v>
      </c>
      <c r="F36" s="101">
        <f t="shared" si="3"/>
        <v>0</v>
      </c>
      <c r="G36" s="47">
        <v>1</v>
      </c>
      <c r="H36" s="80">
        <v>6400</v>
      </c>
      <c r="I36" s="31">
        <f t="shared" si="1"/>
        <v>0</v>
      </c>
      <c r="J36" s="81">
        <v>0</v>
      </c>
      <c r="K36" s="144"/>
    </row>
    <row r="37" spans="1:11">
      <c r="A37" s="1"/>
      <c r="B37" s="75">
        <v>16</v>
      </c>
      <c r="C37" s="76" t="s">
        <v>54</v>
      </c>
      <c r="D37" s="91">
        <v>100000</v>
      </c>
      <c r="E37" s="36">
        <v>113299.38</v>
      </c>
      <c r="F37" s="92">
        <f t="shared" si="3"/>
        <v>13299.380000000005</v>
      </c>
      <c r="G37" s="79">
        <f t="shared" si="0"/>
        <v>0.13299380000000005</v>
      </c>
      <c r="H37" s="80">
        <v>130000</v>
      </c>
      <c r="I37" s="31">
        <f t="shared" si="1"/>
        <v>30000</v>
      </c>
      <c r="J37" s="81">
        <f t="shared" si="2"/>
        <v>1.3</v>
      </c>
      <c r="K37" s="144" t="s">
        <v>46</v>
      </c>
    </row>
    <row r="38" spans="1:11">
      <c r="A38" s="1"/>
      <c r="B38" s="39" t="s">
        <v>14</v>
      </c>
      <c r="C38" s="82" t="s">
        <v>55</v>
      </c>
      <c r="D38" s="85">
        <v>60000</v>
      </c>
      <c r="E38" s="36">
        <v>78203.5</v>
      </c>
      <c r="F38" s="84">
        <f t="shared" si="3"/>
        <v>18203.5</v>
      </c>
      <c r="G38" s="32">
        <f t="shared" si="0"/>
        <v>0.30339166666666667</v>
      </c>
      <c r="H38" s="80">
        <v>80000</v>
      </c>
      <c r="I38" s="31">
        <f t="shared" si="1"/>
        <v>20000</v>
      </c>
      <c r="J38" s="81">
        <f t="shared" si="2"/>
        <v>1.3333333333333333</v>
      </c>
      <c r="K38" s="144"/>
    </row>
    <row r="39" spans="1:11" ht="16.5" thickBot="1">
      <c r="A39" s="1"/>
      <c r="B39" s="43" t="s">
        <v>14</v>
      </c>
      <c r="C39" s="86" t="s">
        <v>56</v>
      </c>
      <c r="D39" s="87">
        <v>40000</v>
      </c>
      <c r="E39" s="36">
        <v>35095.879999999997</v>
      </c>
      <c r="F39" s="88">
        <f t="shared" si="3"/>
        <v>-4904.1200000000026</v>
      </c>
      <c r="G39" s="89">
        <f t="shared" si="0"/>
        <v>-0.12260300000000006</v>
      </c>
      <c r="H39" s="80">
        <v>50000</v>
      </c>
      <c r="I39" s="31">
        <f t="shared" si="1"/>
        <v>10000</v>
      </c>
      <c r="J39" s="81">
        <f t="shared" si="2"/>
        <v>1.25</v>
      </c>
      <c r="K39" s="144"/>
    </row>
    <row r="40" spans="1:11" ht="16.5" thickBot="1">
      <c r="A40" s="1"/>
      <c r="B40" s="102">
        <v>17</v>
      </c>
      <c r="C40" s="103" t="s">
        <v>57</v>
      </c>
      <c r="D40" s="60">
        <v>110670</v>
      </c>
      <c r="E40" s="36">
        <v>104439.75</v>
      </c>
      <c r="F40" s="104">
        <f t="shared" si="3"/>
        <v>-6230.25</v>
      </c>
      <c r="G40" s="105">
        <f t="shared" si="0"/>
        <v>-5.629574410409325E-2</v>
      </c>
      <c r="H40" s="69">
        <v>110670</v>
      </c>
      <c r="I40" s="31">
        <f t="shared" si="1"/>
        <v>0</v>
      </c>
      <c r="J40" s="81">
        <f t="shared" si="2"/>
        <v>1</v>
      </c>
      <c r="K40" s="67"/>
    </row>
    <row r="41" spans="1:11" ht="16.5" thickBot="1">
      <c r="A41" s="1"/>
      <c r="B41" s="58">
        <v>18</v>
      </c>
      <c r="C41" s="59" t="s">
        <v>58</v>
      </c>
      <c r="D41" s="66">
        <v>190000</v>
      </c>
      <c r="E41" s="36">
        <v>128040.59</v>
      </c>
      <c r="F41" s="106">
        <f t="shared" si="3"/>
        <v>-61959.41</v>
      </c>
      <c r="G41" s="107">
        <f t="shared" si="0"/>
        <v>-0.32610215789473684</v>
      </c>
      <c r="H41" s="69">
        <v>150000</v>
      </c>
      <c r="I41" s="31">
        <f t="shared" si="1"/>
        <v>-40000</v>
      </c>
      <c r="J41" s="81">
        <f t="shared" si="2"/>
        <v>0.78947368421052633</v>
      </c>
      <c r="K41" s="53" t="s">
        <v>24</v>
      </c>
    </row>
    <row r="42" spans="1:11" ht="16.5" thickBot="1">
      <c r="A42" s="1"/>
      <c r="B42" s="108">
        <v>19</v>
      </c>
      <c r="C42" s="109" t="s">
        <v>59</v>
      </c>
      <c r="D42" s="66">
        <v>1809720</v>
      </c>
      <c r="E42" s="36">
        <v>1809720</v>
      </c>
      <c r="F42" s="106">
        <f t="shared" si="3"/>
        <v>0</v>
      </c>
      <c r="G42" s="107">
        <f t="shared" si="0"/>
        <v>0</v>
      </c>
      <c r="H42" s="69">
        <v>1809720</v>
      </c>
      <c r="I42" s="31">
        <f t="shared" si="1"/>
        <v>0</v>
      </c>
      <c r="J42" s="81">
        <f t="shared" si="2"/>
        <v>1</v>
      </c>
      <c r="K42" s="53" t="s">
        <v>19</v>
      </c>
    </row>
    <row r="43" spans="1:11" ht="16.5" thickBot="1">
      <c r="A43" s="1"/>
      <c r="B43" s="70">
        <v>20</v>
      </c>
      <c r="C43" s="71" t="s">
        <v>60</v>
      </c>
      <c r="D43" s="72">
        <v>50000</v>
      </c>
      <c r="E43" s="36">
        <v>16400</v>
      </c>
      <c r="F43" s="110">
        <f t="shared" si="3"/>
        <v>-33600</v>
      </c>
      <c r="G43" s="111">
        <f t="shared" si="0"/>
        <v>-0.67200000000000004</v>
      </c>
      <c r="H43" s="112">
        <v>50000</v>
      </c>
      <c r="I43" s="113">
        <f t="shared" si="1"/>
        <v>0</v>
      </c>
      <c r="J43" s="114">
        <f t="shared" si="2"/>
        <v>1</v>
      </c>
      <c r="K43" s="53" t="s">
        <v>19</v>
      </c>
    </row>
    <row r="44" spans="1:11" ht="48" thickBot="1">
      <c r="A44" s="1"/>
      <c r="B44" s="58">
        <v>21</v>
      </c>
      <c r="C44" s="59" t="s">
        <v>61</v>
      </c>
      <c r="D44" s="66">
        <v>8000</v>
      </c>
      <c r="E44" s="36">
        <v>9951</v>
      </c>
      <c r="F44" s="115">
        <f t="shared" si="3"/>
        <v>1951</v>
      </c>
      <c r="G44" s="29">
        <f t="shared" si="0"/>
        <v>0.24387500000000001</v>
      </c>
      <c r="H44" s="116">
        <v>12000</v>
      </c>
      <c r="I44" s="117">
        <f t="shared" si="1"/>
        <v>4000</v>
      </c>
      <c r="J44" s="118">
        <f t="shared" si="2"/>
        <v>1.5</v>
      </c>
      <c r="K44" s="143" t="s">
        <v>62</v>
      </c>
    </row>
    <row r="45" spans="1:11" ht="16.5" thickBot="1">
      <c r="A45" s="1"/>
      <c r="B45" s="102">
        <v>22</v>
      </c>
      <c r="C45" s="103" t="s">
        <v>63</v>
      </c>
      <c r="D45" s="60">
        <v>120000</v>
      </c>
      <c r="E45" s="36">
        <v>0</v>
      </c>
      <c r="F45" s="119">
        <f t="shared" si="3"/>
        <v>-120000</v>
      </c>
      <c r="G45" s="38">
        <f t="shared" si="0"/>
        <v>-1</v>
      </c>
      <c r="H45" s="120">
        <v>120000</v>
      </c>
      <c r="I45" s="121">
        <f t="shared" si="1"/>
        <v>0</v>
      </c>
      <c r="J45" s="122">
        <f t="shared" si="2"/>
        <v>1</v>
      </c>
      <c r="K45" s="53" t="s">
        <v>19</v>
      </c>
    </row>
    <row r="46" spans="1:11">
      <c r="A46" s="1"/>
      <c r="B46" s="123"/>
      <c r="C46" s="7"/>
      <c r="D46" s="1"/>
      <c r="E46" s="4"/>
      <c r="H46" s="124"/>
    </row>
    <row r="47" spans="1:11">
      <c r="C47" s="125" t="s">
        <v>64</v>
      </c>
      <c r="D47" s="126">
        <v>8900</v>
      </c>
      <c r="E47" s="126"/>
      <c r="F47" s="126"/>
      <c r="G47" s="126"/>
      <c r="H47" s="127">
        <f>(H4-H24)/64/12</f>
        <v>9420.4985416666659</v>
      </c>
      <c r="I47" s="6" t="s">
        <v>65</v>
      </c>
    </row>
    <row r="48" spans="1:11">
      <c r="C48" s="128"/>
      <c r="D48" s="129"/>
      <c r="H48" s="130">
        <v>9500</v>
      </c>
      <c r="I48" s="6" t="s">
        <v>66</v>
      </c>
      <c r="K48" s="6"/>
    </row>
    <row r="49" spans="3:11">
      <c r="C49" s="128"/>
      <c r="D49" s="131"/>
      <c r="H49" s="132">
        <v>0</v>
      </c>
      <c r="I49" s="6" t="s">
        <v>67</v>
      </c>
      <c r="K49" s="6"/>
    </row>
    <row r="50" spans="3:11">
      <c r="C50" s="133"/>
      <c r="D50" s="134"/>
      <c r="E50" s="135"/>
      <c r="F50" s="135"/>
      <c r="G50" s="135"/>
      <c r="H50" s="135"/>
      <c r="K50" s="6"/>
    </row>
    <row r="51" spans="3:11">
      <c r="C51" s="128"/>
      <c r="D51" s="131"/>
      <c r="H51" s="6"/>
      <c r="K51" s="6"/>
    </row>
    <row r="52" spans="3:11">
      <c r="C52" s="136"/>
    </row>
  </sheetData>
  <mergeCells count="13">
    <mergeCell ref="K5:K8"/>
    <mergeCell ref="B2:C3"/>
    <mergeCell ref="D2:E2"/>
    <mergeCell ref="I2:J2"/>
    <mergeCell ref="K2:K4"/>
    <mergeCell ref="B4:C4"/>
    <mergeCell ref="K37:K39"/>
    <mergeCell ref="L16:L18"/>
    <mergeCell ref="K17:K18"/>
    <mergeCell ref="K19:K22"/>
    <mergeCell ref="K24:K28"/>
    <mergeCell ref="L24:L28"/>
    <mergeCell ref="K30:K36"/>
  </mergeCells>
  <pageMargins left="0.2" right="0.2" top="0.28000000000000003" bottom="0.2" header="0.31496062992125984" footer="0.2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zoomScaleNormal="100" workbookViewId="0">
      <selection activeCell="F9" sqref="F9"/>
    </sheetView>
  </sheetViews>
  <sheetFormatPr defaultRowHeight="15"/>
  <cols>
    <col min="1" max="1" width="34" customWidth="1"/>
    <col min="2" max="2" width="14.85546875" bestFit="1" customWidth="1"/>
    <col min="3" max="3" width="17.85546875" bestFit="1" customWidth="1"/>
    <col min="4" max="4" width="10.140625" bestFit="1" customWidth="1"/>
    <col min="5" max="5" width="14" bestFit="1" customWidth="1"/>
    <col min="6" max="6" width="17.85546875" bestFit="1" customWidth="1"/>
    <col min="7" max="7" width="10.140625" bestFit="1" customWidth="1"/>
    <col min="8" max="8" width="14" bestFit="1" customWidth="1"/>
    <col min="9" max="9" width="10.42578125" bestFit="1" customWidth="1"/>
  </cols>
  <sheetData>
    <row r="1" spans="1:9">
      <c r="A1" t="s">
        <v>68</v>
      </c>
    </row>
    <row r="3" spans="1:9" ht="60">
      <c r="A3" s="138" t="s">
        <v>69</v>
      </c>
      <c r="B3" s="138" t="s">
        <v>70</v>
      </c>
      <c r="C3" s="138" t="s">
        <v>71</v>
      </c>
      <c r="D3" s="138" t="s">
        <v>72</v>
      </c>
      <c r="E3" s="138" t="s">
        <v>73</v>
      </c>
      <c r="F3" s="138" t="s">
        <v>74</v>
      </c>
      <c r="G3" s="138" t="s">
        <v>72</v>
      </c>
      <c r="H3" s="138" t="s">
        <v>73</v>
      </c>
      <c r="I3" s="139" t="s">
        <v>75</v>
      </c>
    </row>
    <row r="4" spans="1:9">
      <c r="A4" s="138" t="s">
        <v>76</v>
      </c>
      <c r="B4" s="138" t="s">
        <v>77</v>
      </c>
      <c r="C4" s="140">
        <v>10575</v>
      </c>
      <c r="D4" s="140">
        <v>1375</v>
      </c>
      <c r="E4" s="141">
        <f>C4-D4</f>
        <v>9200</v>
      </c>
      <c r="F4" s="140">
        <v>10575</v>
      </c>
      <c r="G4" s="140">
        <v>1375</v>
      </c>
      <c r="H4" s="141">
        <f>F4-G4</f>
        <v>9200</v>
      </c>
      <c r="I4" s="141">
        <f>H4-E4</f>
        <v>0</v>
      </c>
    </row>
    <row r="5" spans="1:9">
      <c r="A5" s="138" t="s">
        <v>78</v>
      </c>
      <c r="B5" s="138" t="s">
        <v>79</v>
      </c>
      <c r="C5" s="141">
        <v>45920</v>
      </c>
      <c r="D5" s="141">
        <v>5970</v>
      </c>
      <c r="E5" s="141">
        <f>C5-D5</f>
        <v>39950</v>
      </c>
      <c r="F5" s="141">
        <v>45920</v>
      </c>
      <c r="G5" s="141">
        <v>5970</v>
      </c>
      <c r="H5" s="141">
        <f>F5-G5</f>
        <v>39950</v>
      </c>
      <c r="I5" s="141">
        <f>H5-E5</f>
        <v>0</v>
      </c>
    </row>
    <row r="6" spans="1:9" ht="33" customHeight="1">
      <c r="A6" s="164" t="s">
        <v>85</v>
      </c>
      <c r="B6" s="165"/>
      <c r="C6" s="141">
        <v>70000</v>
      </c>
      <c r="D6" s="141">
        <v>9100</v>
      </c>
      <c r="E6" s="141">
        <v>60900</v>
      </c>
      <c r="F6" s="141"/>
      <c r="G6" s="141"/>
      <c r="H6" s="141"/>
      <c r="I6" s="141"/>
    </row>
    <row r="7" spans="1:9">
      <c r="A7" s="166" t="s">
        <v>80</v>
      </c>
      <c r="B7" s="166"/>
      <c r="C7" s="141">
        <f>(C4+C5)*12+5000+C6</f>
        <v>752940</v>
      </c>
      <c r="D7" s="141"/>
      <c r="E7" s="141"/>
      <c r="F7" s="141">
        <f>(F4+F5)*12+10000</f>
        <v>687940</v>
      </c>
      <c r="G7" s="141"/>
      <c r="H7" s="141"/>
      <c r="I7" s="141"/>
    </row>
    <row r="8" spans="1:9">
      <c r="A8" s="167" t="s">
        <v>81</v>
      </c>
      <c r="B8" s="167"/>
      <c r="C8" s="141">
        <f>C7*0.202</f>
        <v>152093.88</v>
      </c>
      <c r="D8" s="138"/>
      <c r="E8" s="138"/>
      <c r="F8" s="141">
        <f>F7*0.302</f>
        <v>207757.88</v>
      </c>
      <c r="G8" s="138"/>
      <c r="H8" s="138"/>
      <c r="I8" s="141"/>
    </row>
    <row r="9" spans="1:9">
      <c r="A9" s="167" t="s">
        <v>82</v>
      </c>
      <c r="B9" s="167"/>
      <c r="C9" s="142">
        <f>C7+C8</f>
        <v>905033.88</v>
      </c>
      <c r="D9" s="138"/>
      <c r="E9" s="138"/>
      <c r="F9" s="142">
        <f>F7+F8</f>
        <v>895697.88</v>
      </c>
      <c r="G9" s="138"/>
      <c r="H9" s="138"/>
      <c r="I9" s="141">
        <f>F9-C9</f>
        <v>-9336</v>
      </c>
    </row>
    <row r="11" spans="1:9">
      <c r="A11" t="s">
        <v>83</v>
      </c>
    </row>
  </sheetData>
  <mergeCells count="4"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2019</vt:lpstr>
      <vt:lpstr>расшифровка ст.1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2019-02-06T05:57:25Z</dcterms:modified>
</cp:coreProperties>
</file>