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5" i="1" l="1"/>
  <c r="E5" i="1"/>
  <c r="E4" i="1" l="1"/>
  <c r="E49" i="1" s="1"/>
  <c r="D6" i="1"/>
  <c r="D4" i="1"/>
  <c r="D49" i="1" s="1"/>
  <c r="H10" i="1"/>
  <c r="H32" i="1"/>
  <c r="H26" i="1"/>
  <c r="H38" i="1"/>
  <c r="H21" i="1"/>
  <c r="H6" i="1"/>
  <c r="H8" i="1" s="1"/>
  <c r="H5" i="1" s="1"/>
  <c r="H4" i="1" s="1"/>
  <c r="H18" i="1"/>
  <c r="H49" i="1" l="1"/>
  <c r="F8" i="1" l="1"/>
  <c r="J45" i="1" l="1"/>
  <c r="J44" i="1"/>
  <c r="J43" i="1"/>
  <c r="J42" i="1"/>
  <c r="J40" i="1"/>
  <c r="J39" i="1"/>
  <c r="J38" i="1"/>
  <c r="J34" i="1"/>
  <c r="J33" i="1"/>
  <c r="J32" i="1"/>
  <c r="J31" i="1"/>
  <c r="J28" i="1"/>
  <c r="J26" i="1"/>
  <c r="J25" i="1"/>
  <c r="J24" i="1"/>
  <c r="J23" i="1"/>
  <c r="J21" i="1"/>
  <c r="J19" i="1"/>
  <c r="J18" i="1"/>
  <c r="J17" i="1"/>
  <c r="J16" i="1"/>
  <c r="J13" i="1"/>
  <c r="J12" i="1"/>
  <c r="J10" i="1"/>
  <c r="J9" i="1"/>
  <c r="I46" i="1"/>
  <c r="I45" i="1"/>
  <c r="I44" i="1"/>
  <c r="I43" i="1"/>
  <c r="I42" i="1"/>
  <c r="I40" i="1"/>
  <c r="I39" i="1"/>
  <c r="I38" i="1"/>
  <c r="I34" i="1"/>
  <c r="I33" i="1"/>
  <c r="I32" i="1"/>
  <c r="I31" i="1"/>
  <c r="I28" i="1"/>
  <c r="I26" i="1"/>
  <c r="I25" i="1"/>
  <c r="I24" i="1"/>
  <c r="I23" i="1"/>
  <c r="I21" i="1"/>
  <c r="I19" i="1"/>
  <c r="I18" i="1"/>
  <c r="I17" i="1"/>
  <c r="I16" i="1"/>
  <c r="I15" i="1"/>
  <c r="I14" i="1"/>
  <c r="I13" i="1"/>
  <c r="I12" i="1"/>
  <c r="I10" i="1"/>
  <c r="I9" i="1"/>
  <c r="F46" i="1" l="1"/>
  <c r="F45" i="1"/>
  <c r="G45" i="1" s="1"/>
  <c r="F44" i="1"/>
  <c r="G44" i="1" s="1"/>
  <c r="F43" i="1"/>
  <c r="G43" i="1" s="1"/>
  <c r="F42" i="1"/>
  <c r="G42" i="1" s="1"/>
  <c r="D41" i="1"/>
  <c r="F40" i="1"/>
  <c r="G40" i="1" s="1"/>
  <c r="F39" i="1"/>
  <c r="G39" i="1" s="1"/>
  <c r="F38" i="1"/>
  <c r="G38" i="1" s="1"/>
  <c r="F37" i="1"/>
  <c r="G37" i="1" s="1"/>
  <c r="F36" i="1"/>
  <c r="F35" i="1"/>
  <c r="F34" i="1"/>
  <c r="G34" i="1" s="1"/>
  <c r="F33" i="1"/>
  <c r="G33" i="1" s="1"/>
  <c r="F32" i="1"/>
  <c r="G32" i="1" s="1"/>
  <c r="F31" i="1"/>
  <c r="G31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F14" i="1"/>
  <c r="F13" i="1"/>
  <c r="G13" i="1" s="1"/>
  <c r="F12" i="1"/>
  <c r="G12" i="1" s="1"/>
  <c r="D11" i="1"/>
  <c r="F10" i="1"/>
  <c r="G10" i="1" s="1"/>
  <c r="F9" i="1"/>
  <c r="G9" i="1" s="1"/>
  <c r="G8" i="1"/>
  <c r="F7" i="1"/>
  <c r="G7" i="1" s="1"/>
  <c r="F6" i="1" l="1"/>
  <c r="G6" i="1" s="1"/>
  <c r="J6" i="1"/>
  <c r="I6" i="1"/>
  <c r="F41" i="1"/>
  <c r="G41" i="1" s="1"/>
  <c r="J41" i="1"/>
  <c r="I41" i="1"/>
  <c r="F11" i="1"/>
  <c r="G11" i="1" s="1"/>
  <c r="J11" i="1"/>
  <c r="I11" i="1"/>
  <c r="J8" i="1"/>
  <c r="I8" i="1"/>
  <c r="F5" i="1" l="1"/>
  <c r="G5" i="1" s="1"/>
  <c r="F4" i="1"/>
  <c r="G4" i="1" s="1"/>
  <c r="J5" i="1"/>
  <c r="I5" i="1"/>
  <c r="I4" i="1" l="1"/>
  <c r="J4" i="1"/>
</calcChain>
</file>

<file path=xl/sharedStrings.xml><?xml version="1.0" encoding="utf-8"?>
<sst xmlns="http://schemas.openxmlformats.org/spreadsheetml/2006/main" count="117" uniqueCount="57">
  <si>
    <t xml:space="preserve">РАСШИФРОВКА ПЛАНОВЫХ ЗА 2015Г.  </t>
  </si>
  <si>
    <t>РАСХОДЫ</t>
  </si>
  <si>
    <t>отклонение</t>
  </si>
  <si>
    <t>План</t>
  </si>
  <si>
    <t>Факт</t>
  </si>
  <si>
    <t>план-факт</t>
  </si>
  <si>
    <t>% от плана 2015</t>
  </si>
  <si>
    <t>план</t>
  </si>
  <si>
    <t>1. Содержание и текущий ремонт общего имущества и мест общего пользования</t>
  </si>
  <si>
    <t xml:space="preserve">Общий ФОТ (с учетом налогов) </t>
  </si>
  <si>
    <t>-</t>
  </si>
  <si>
    <t>Фонд оплаты труда (штатное расписание)</t>
  </si>
  <si>
    <t>Компенсация транспортных расходов</t>
  </si>
  <si>
    <t>Начисления (налоги) на ФОТ</t>
  </si>
  <si>
    <t>Премиальный фонд с начисл. (итоги года) (по соглас. с правлением), 9% от ФОТ (штатное)</t>
  </si>
  <si>
    <t>Обслуживание ПОСЕЛКА (с учетом премии по итогу 2014г.)</t>
  </si>
  <si>
    <t>Расчетно-кассовое обслуживание (банк)</t>
  </si>
  <si>
    <t>Канцтовары, связь</t>
  </si>
  <si>
    <t>Обслуживание и ремонт цифровой техники (1С, ПК, ксерокс, касс.аппарат..)</t>
  </si>
  <si>
    <t>Налог на имущество общедолевой собственности</t>
  </si>
  <si>
    <t>Арендная плата за землю</t>
  </si>
  <si>
    <t>Санитарная обработка территории поселка                 (от клещей, проверка воды)</t>
  </si>
  <si>
    <t>Расходы воды и эл.энергии для общего имущества и мест общего пользования (здания, сети, КНС, ТП) (в т.ч. Э/эн )</t>
  </si>
  <si>
    <t>Потери в сетях</t>
  </si>
  <si>
    <t xml:space="preserve">Электроэнергия                                           </t>
  </si>
  <si>
    <t xml:space="preserve">Вода                                                                         </t>
  </si>
  <si>
    <t>Текущий ремонт общего имущества и мест общего пользования</t>
  </si>
  <si>
    <t>Ремонт лестницы</t>
  </si>
  <si>
    <t>Профилактический ремонт КНС</t>
  </si>
  <si>
    <t>Прочие расходы</t>
  </si>
  <si>
    <t>Ремонт дорог поселка</t>
  </si>
  <si>
    <t>БЛАГОУСТРОЙСТВО</t>
  </si>
  <si>
    <t>Благоустроство газона</t>
  </si>
  <si>
    <t>Оросительная система полива</t>
  </si>
  <si>
    <t>Освещение лестниц</t>
  </si>
  <si>
    <t>Новогодняя ёлка на детской площадке</t>
  </si>
  <si>
    <t>Устранение аварийных ситуаций</t>
  </si>
  <si>
    <t>Уборка территории (услуги сторонних организаций, ГСМ для техники, ПЩС)</t>
  </si>
  <si>
    <t>вывоз снега bobcat</t>
  </si>
  <si>
    <t>вывоз мусора машинами</t>
  </si>
  <si>
    <t>спил деревьев</t>
  </si>
  <si>
    <t>ПЩС</t>
  </si>
  <si>
    <t>бензин в уборочную технику</t>
  </si>
  <si>
    <t>Содержание Бобкэта</t>
  </si>
  <si>
    <t>Топливо</t>
  </si>
  <si>
    <t>Масла, смазки, детали, смена резины</t>
  </si>
  <si>
    <t>Вывоз ТБО</t>
  </si>
  <si>
    <t>Хозинвентарь, хоз.товары, инструменты</t>
  </si>
  <si>
    <t>ОХРАНА ПОСЕЛКА</t>
  </si>
  <si>
    <t>Непредвиденные расходы (по соглас. с правлением)</t>
  </si>
  <si>
    <t>Оформление общедолевой собственности</t>
  </si>
  <si>
    <t>Налоги</t>
  </si>
  <si>
    <t>Расчетный размер взноса</t>
  </si>
  <si>
    <t>изменения в бюджете план 2016 к плану 2015</t>
  </si>
  <si>
    <t>абсолют.</t>
  </si>
  <si>
    <t>относит.</t>
  </si>
  <si>
    <t>Содержание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</si>
</sst>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7" fillId="0" borderId="8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/>
    </xf>
    <xf numFmtId="3" fontId="7" fillId="3" borderId="48" xfId="0" applyNumberFormat="1" applyFont="1" applyFill="1" applyBorder="1" applyAlignment="1">
      <alignment horizontal="center" vertical="center"/>
    </xf>
    <xf numFmtId="3" fontId="6" fillId="3" borderId="26" xfId="0" applyNumberFormat="1" applyFont="1" applyFill="1" applyBorder="1" applyAlignment="1">
      <alignment horizontal="center" vertical="center"/>
    </xf>
    <xf numFmtId="10" fontId="3" fillId="3" borderId="27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0" fontId="0" fillId="0" borderId="48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 wrapText="1"/>
    </xf>
    <xf numFmtId="3" fontId="8" fillId="0" borderId="50" xfId="0" applyNumberFormat="1" applyFont="1" applyFill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 wrapText="1"/>
    </xf>
    <xf numFmtId="4" fontId="8" fillId="0" borderId="50" xfId="0" applyNumberFormat="1" applyFont="1" applyBorder="1" applyAlignment="1">
      <alignment horizontal="center" vertical="center" wrapText="1"/>
    </xf>
    <xf numFmtId="10" fontId="8" fillId="0" borderId="43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5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 wrapText="1"/>
    </xf>
    <xf numFmtId="10" fontId="8" fillId="0" borderId="47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10" fontId="3" fillId="0" borderId="14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 wrapText="1"/>
    </xf>
    <xf numFmtId="10" fontId="8" fillId="0" borderId="45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10" fontId="8" fillId="0" borderId="46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/>
    </xf>
    <xf numFmtId="10" fontId="3" fillId="0" borderId="29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10" fontId="8" fillId="0" borderId="44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0" fontId="8" fillId="0" borderId="48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/>
    </xf>
    <xf numFmtId="10" fontId="3" fillId="0" borderId="35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/>
    </xf>
    <xf numFmtId="10" fontId="3" fillId="0" borderId="3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center" vertical="center"/>
    </xf>
    <xf numFmtId="10" fontId="3" fillId="0" borderId="43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/>
    </xf>
    <xf numFmtId="10" fontId="3" fillId="0" borderId="3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/>
    </xf>
    <xf numFmtId="10" fontId="3" fillId="0" borderId="38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/>
    </xf>
    <xf numFmtId="10" fontId="3" fillId="0" borderId="39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/>
    <xf numFmtId="3" fontId="7" fillId="0" borderId="0" xfId="0" applyNumberFormat="1" applyFont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2" borderId="45" xfId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C9" sqref="C9"/>
    </sheetView>
  </sheetViews>
  <sheetFormatPr defaultRowHeight="15" x14ac:dyDescent="0.25"/>
  <cols>
    <col min="1" max="1" width="2.28515625" style="7" customWidth="1"/>
    <col min="2" max="2" width="5.28515625" style="7" bestFit="1" customWidth="1"/>
    <col min="3" max="3" width="65.140625" style="7" customWidth="1"/>
    <col min="4" max="6" width="14.42578125" style="7" customWidth="1"/>
    <col min="7" max="7" width="15.28515625" style="7" customWidth="1"/>
    <col min="8" max="8" width="14.42578125" style="7" customWidth="1"/>
    <col min="9" max="9" width="15.42578125" style="5" hidden="1" customWidth="1"/>
    <col min="10" max="10" width="15.42578125" style="6" hidden="1" customWidth="1"/>
    <col min="11" max="16384" width="9.140625" style="7"/>
  </cols>
  <sheetData>
    <row r="1" spans="1:10" ht="15.75" thickBot="1" x14ac:dyDescent="0.3">
      <c r="A1" s="1"/>
      <c r="B1" s="1"/>
      <c r="C1" s="2" t="s">
        <v>0</v>
      </c>
      <c r="D1" s="3"/>
      <c r="E1" s="4"/>
      <c r="F1" s="1"/>
      <c r="G1" s="1"/>
      <c r="H1" s="4"/>
    </row>
    <row r="2" spans="1:10" ht="52.5" customHeight="1" thickBot="1" x14ac:dyDescent="0.3">
      <c r="A2" s="1"/>
      <c r="B2" s="134" t="s">
        <v>1</v>
      </c>
      <c r="C2" s="135"/>
      <c r="D2" s="146">
        <v>2015</v>
      </c>
      <c r="E2" s="144">
        <v>2015</v>
      </c>
      <c r="F2" s="149" t="s">
        <v>2</v>
      </c>
      <c r="G2" s="150" t="s">
        <v>2</v>
      </c>
      <c r="H2" s="151">
        <v>2016</v>
      </c>
      <c r="I2" s="140" t="s">
        <v>53</v>
      </c>
      <c r="J2" s="141"/>
    </row>
    <row r="3" spans="1:10" ht="15.75" thickBot="1" x14ac:dyDescent="0.3">
      <c r="A3" s="1"/>
      <c r="B3" s="136"/>
      <c r="C3" s="137"/>
      <c r="D3" s="145" t="s">
        <v>3</v>
      </c>
      <c r="E3" s="143" t="s">
        <v>4</v>
      </c>
      <c r="F3" s="147" t="s">
        <v>5</v>
      </c>
      <c r="G3" s="148" t="s">
        <v>6</v>
      </c>
      <c r="H3" s="143" t="s">
        <v>7</v>
      </c>
      <c r="I3" s="9" t="s">
        <v>54</v>
      </c>
      <c r="J3" s="8" t="s">
        <v>55</v>
      </c>
    </row>
    <row r="4" spans="1:10" ht="28.5" customHeight="1" thickBot="1" x14ac:dyDescent="0.3">
      <c r="A4" s="1"/>
      <c r="B4" s="138" t="s">
        <v>8</v>
      </c>
      <c r="C4" s="139"/>
      <c r="D4" s="10">
        <f>D5+D10+D11+D12+D13+D14+D15+D16+D17+D18+D21+D25+D26+D31+D32+D38+D41+D42+D43+D44+D45+D46</f>
        <v>6535058</v>
      </c>
      <c r="E4" s="11">
        <f>E5+E10+E11+E12+E13+E16+E17+E18+E21+E25+E26+E31+E38+E32+E41+E42+E44++E43+E45+E46+E47</f>
        <v>6323241.7800000012</v>
      </c>
      <c r="F4" s="12">
        <f>E4-D4</f>
        <v>-211816.21999999881</v>
      </c>
      <c r="G4" s="13">
        <f>F4/D4</f>
        <v>-3.2412293815907801E-2</v>
      </c>
      <c r="H4" s="11">
        <f>H5+H10+H11+H12+H13+H16+H17+H18+H21+H25+H26+H31+H38+H32+H41+H42+H44++H43+H45+H46+H47</f>
        <v>6505027.5998848276</v>
      </c>
      <c r="I4" s="14">
        <f>H4-D4</f>
        <v>-30030.400115172379</v>
      </c>
      <c r="J4" s="15">
        <f>H4/D4</f>
        <v>0.99540472324573515</v>
      </c>
    </row>
    <row r="5" spans="1:10" x14ac:dyDescent="0.25">
      <c r="A5" s="1"/>
      <c r="B5" s="16">
        <v>1</v>
      </c>
      <c r="C5" s="17" t="s">
        <v>9</v>
      </c>
      <c r="D5" s="18">
        <f>SUM(D6:D9)</f>
        <v>368620</v>
      </c>
      <c r="E5" s="19">
        <f>SUM(E6:E9)</f>
        <v>381491.82</v>
      </c>
      <c r="F5" s="20">
        <f>E5-D5</f>
        <v>12871.820000000007</v>
      </c>
      <c r="G5" s="21">
        <f>F5/D5</f>
        <v>3.4918940914763191E-2</v>
      </c>
      <c r="H5" s="22">
        <f>SUM(H6:H9)</f>
        <v>538827.5998848275</v>
      </c>
      <c r="I5" s="23">
        <f>H5-D5</f>
        <v>170207.5998848275</v>
      </c>
      <c r="J5" s="24">
        <f>H5/D5</f>
        <v>1.4617427157637337</v>
      </c>
    </row>
    <row r="6" spans="1:10" x14ac:dyDescent="0.25">
      <c r="A6" s="1"/>
      <c r="B6" s="25" t="s">
        <v>10</v>
      </c>
      <c r="C6" s="26" t="s">
        <v>11</v>
      </c>
      <c r="D6" s="27">
        <f>237000</f>
        <v>237000</v>
      </c>
      <c r="E6" s="28">
        <v>266013</v>
      </c>
      <c r="F6" s="29">
        <f>E6-D6</f>
        <v>29013</v>
      </c>
      <c r="G6" s="30">
        <f t="shared" ref="G6:G45" si="0">F6/D6</f>
        <v>0.12241772151898735</v>
      </c>
      <c r="H6" s="31">
        <f>30000/0.87*12</f>
        <v>413793.10344827583</v>
      </c>
      <c r="I6" s="32">
        <f>H6-D6-D7</f>
        <v>116793.10344827583</v>
      </c>
      <c r="J6" s="33">
        <f>H6/(D6+D7)</f>
        <v>1.3932427725531173</v>
      </c>
    </row>
    <row r="7" spans="1:10" x14ac:dyDescent="0.25">
      <c r="A7" s="1"/>
      <c r="B7" s="25" t="s">
        <v>10</v>
      </c>
      <c r="C7" s="26" t="s">
        <v>12</v>
      </c>
      <c r="D7" s="27">
        <v>60000</v>
      </c>
      <c r="E7" s="28">
        <v>31054</v>
      </c>
      <c r="F7" s="29">
        <f t="shared" ref="F7:F46" si="1">E7-D7</f>
        <v>-28946</v>
      </c>
      <c r="G7" s="30">
        <f t="shared" si="0"/>
        <v>-0.48243333333333333</v>
      </c>
      <c r="H7" s="31" t="s">
        <v>10</v>
      </c>
      <c r="I7" s="32" t="s">
        <v>10</v>
      </c>
      <c r="J7" s="33" t="s">
        <v>10</v>
      </c>
    </row>
    <row r="8" spans="1:10" x14ac:dyDescent="0.25">
      <c r="A8" s="1"/>
      <c r="B8" s="25" t="s">
        <v>10</v>
      </c>
      <c r="C8" s="26" t="s">
        <v>13</v>
      </c>
      <c r="D8" s="27">
        <v>47880</v>
      </c>
      <c r="E8" s="28">
        <v>60684.819999999992</v>
      </c>
      <c r="F8" s="29">
        <f>E8-D8</f>
        <v>12804.819999999992</v>
      </c>
      <c r="G8" s="30">
        <f t="shared" si="0"/>
        <v>0.26743567251461975</v>
      </c>
      <c r="H8" s="31">
        <f>(H6+H9)*0.202</f>
        <v>90551.726436551733</v>
      </c>
      <c r="I8" s="32">
        <f t="shared" ref="I8:I46" si="2">H8-D8</f>
        <v>42671.726436551733</v>
      </c>
      <c r="J8" s="33">
        <f t="shared" ref="J8:J45" si="3">H8/D8</f>
        <v>1.8912223566531272</v>
      </c>
    </row>
    <row r="9" spans="1:10" ht="30.75" thickBot="1" x14ac:dyDescent="0.3">
      <c r="A9" s="1"/>
      <c r="B9" s="34" t="s">
        <v>10</v>
      </c>
      <c r="C9" s="35" t="s">
        <v>14</v>
      </c>
      <c r="D9" s="36">
        <v>23740</v>
      </c>
      <c r="E9" s="37">
        <v>23740</v>
      </c>
      <c r="F9" s="38">
        <f t="shared" si="1"/>
        <v>0</v>
      </c>
      <c r="G9" s="39">
        <f t="shared" si="0"/>
        <v>0</v>
      </c>
      <c r="H9" s="40">
        <v>34482.769999999997</v>
      </c>
      <c r="I9" s="41">
        <f t="shared" si="2"/>
        <v>10742.769999999997</v>
      </c>
      <c r="J9" s="42">
        <f t="shared" si="3"/>
        <v>1.4525176916596461</v>
      </c>
    </row>
    <row r="10" spans="1:10" ht="15.75" thickBot="1" x14ac:dyDescent="0.3">
      <c r="A10" s="1"/>
      <c r="B10" s="43">
        <v>2</v>
      </c>
      <c r="C10" s="44" t="s">
        <v>15</v>
      </c>
      <c r="D10" s="45">
        <v>2229000</v>
      </c>
      <c r="E10" s="45">
        <v>2253544</v>
      </c>
      <c r="F10" s="46">
        <f t="shared" si="1"/>
        <v>24544</v>
      </c>
      <c r="G10" s="47">
        <f t="shared" si="0"/>
        <v>1.1011215791834903E-2</v>
      </c>
      <c r="H10" s="45">
        <f>2250000+26000</f>
        <v>2276000</v>
      </c>
      <c r="I10" s="48">
        <f t="shared" si="2"/>
        <v>47000</v>
      </c>
      <c r="J10" s="49">
        <f t="shared" si="3"/>
        <v>1.0210856886496187</v>
      </c>
    </row>
    <row r="11" spans="1:10" ht="15.75" thickBot="1" x14ac:dyDescent="0.3">
      <c r="A11" s="1"/>
      <c r="B11" s="50">
        <v>3</v>
      </c>
      <c r="C11" s="51" t="s">
        <v>16</v>
      </c>
      <c r="D11" s="52">
        <f>34350*1.1</f>
        <v>37785</v>
      </c>
      <c r="E11" s="52">
        <v>36139.9</v>
      </c>
      <c r="F11" s="53">
        <f t="shared" si="1"/>
        <v>-1645.0999999999985</v>
      </c>
      <c r="G11" s="54">
        <f t="shared" si="0"/>
        <v>-4.3538441180362542E-2</v>
      </c>
      <c r="H11" s="52">
        <v>37000</v>
      </c>
      <c r="I11" s="55">
        <f t="shared" si="2"/>
        <v>-785</v>
      </c>
      <c r="J11" s="56">
        <f t="shared" si="3"/>
        <v>0.97922456001058622</v>
      </c>
    </row>
    <row r="12" spans="1:10" ht="15.75" thickBot="1" x14ac:dyDescent="0.3">
      <c r="A12" s="1"/>
      <c r="B12" s="57">
        <v>4</v>
      </c>
      <c r="C12" s="58" t="s">
        <v>17</v>
      </c>
      <c r="D12" s="59">
        <v>46000</v>
      </c>
      <c r="E12" s="59">
        <v>44175.29</v>
      </c>
      <c r="F12" s="46">
        <f t="shared" si="1"/>
        <v>-1824.7099999999991</v>
      </c>
      <c r="G12" s="47">
        <f t="shared" si="0"/>
        <v>-3.9667608695652154E-2</v>
      </c>
      <c r="H12" s="59">
        <v>46000</v>
      </c>
      <c r="I12" s="60">
        <f t="shared" si="2"/>
        <v>0</v>
      </c>
      <c r="J12" s="61">
        <f t="shared" si="3"/>
        <v>1</v>
      </c>
    </row>
    <row r="13" spans="1:10" ht="30.75" thickBot="1" x14ac:dyDescent="0.3">
      <c r="A13" s="1"/>
      <c r="B13" s="50">
        <v>5</v>
      </c>
      <c r="C13" s="51" t="s">
        <v>18</v>
      </c>
      <c r="D13" s="52">
        <v>58000</v>
      </c>
      <c r="E13" s="52">
        <v>63460.2</v>
      </c>
      <c r="F13" s="53">
        <f t="shared" si="1"/>
        <v>5460.1999999999971</v>
      </c>
      <c r="G13" s="54">
        <f t="shared" si="0"/>
        <v>9.4141379310344775E-2</v>
      </c>
      <c r="H13" s="52">
        <v>62000</v>
      </c>
      <c r="I13" s="55">
        <f t="shared" si="2"/>
        <v>4000</v>
      </c>
      <c r="J13" s="56">
        <f t="shared" si="3"/>
        <v>1.0689655172413792</v>
      </c>
    </row>
    <row r="14" spans="1:10" ht="15.75" thickBot="1" x14ac:dyDescent="0.3">
      <c r="A14" s="1"/>
      <c r="B14" s="57">
        <v>6</v>
      </c>
      <c r="C14" s="58" t="s">
        <v>19</v>
      </c>
      <c r="D14" s="59"/>
      <c r="E14" s="59">
        <v>0</v>
      </c>
      <c r="F14" s="46">
        <f t="shared" si="1"/>
        <v>0</v>
      </c>
      <c r="G14" s="47" t="s">
        <v>10</v>
      </c>
      <c r="H14" s="59"/>
      <c r="I14" s="60">
        <f t="shared" si="2"/>
        <v>0</v>
      </c>
      <c r="J14" s="61" t="s">
        <v>10</v>
      </c>
    </row>
    <row r="15" spans="1:10" ht="15.75" thickBot="1" x14ac:dyDescent="0.3">
      <c r="A15" s="1"/>
      <c r="B15" s="50">
        <v>7</v>
      </c>
      <c r="C15" s="51" t="s">
        <v>20</v>
      </c>
      <c r="D15" s="52"/>
      <c r="E15" s="52">
        <v>0</v>
      </c>
      <c r="F15" s="53">
        <f t="shared" si="1"/>
        <v>0</v>
      </c>
      <c r="G15" s="54" t="s">
        <v>10</v>
      </c>
      <c r="H15" s="52"/>
      <c r="I15" s="55">
        <f t="shared" si="2"/>
        <v>0</v>
      </c>
      <c r="J15" s="56" t="s">
        <v>10</v>
      </c>
    </row>
    <row r="16" spans="1:10" ht="30.75" thickBot="1" x14ac:dyDescent="0.3">
      <c r="A16" s="1"/>
      <c r="B16" s="57">
        <v>8</v>
      </c>
      <c r="C16" s="58" t="s">
        <v>21</v>
      </c>
      <c r="D16" s="59">
        <v>80000</v>
      </c>
      <c r="E16" s="59">
        <v>81320.420000000013</v>
      </c>
      <c r="F16" s="131">
        <f t="shared" si="1"/>
        <v>1320.4200000000128</v>
      </c>
      <c r="G16" s="47">
        <f t="shared" si="0"/>
        <v>1.6505250000000159E-2</v>
      </c>
      <c r="H16" s="59">
        <v>83000</v>
      </c>
      <c r="I16" s="60">
        <f t="shared" si="2"/>
        <v>3000</v>
      </c>
      <c r="J16" s="61">
        <f t="shared" si="3"/>
        <v>1.0375000000000001</v>
      </c>
    </row>
    <row r="17" spans="1:10" ht="30.75" thickBot="1" x14ac:dyDescent="0.3">
      <c r="A17" s="1"/>
      <c r="B17" s="50">
        <v>9</v>
      </c>
      <c r="C17" s="51" t="s">
        <v>22</v>
      </c>
      <c r="D17" s="52">
        <v>276500</v>
      </c>
      <c r="E17" s="52">
        <v>389352.32000000007</v>
      </c>
      <c r="F17" s="53">
        <f t="shared" si="1"/>
        <v>112852.32000000007</v>
      </c>
      <c r="G17" s="54">
        <f t="shared" si="0"/>
        <v>0.40814582278481037</v>
      </c>
      <c r="H17" s="52">
        <v>390000</v>
      </c>
      <c r="I17" s="55">
        <f t="shared" si="2"/>
        <v>113500</v>
      </c>
      <c r="J17" s="56">
        <f t="shared" si="3"/>
        <v>1.410488245931284</v>
      </c>
    </row>
    <row r="18" spans="1:10" x14ac:dyDescent="0.25">
      <c r="A18" s="1"/>
      <c r="B18" s="62">
        <v>10</v>
      </c>
      <c r="C18" s="63" t="s">
        <v>23</v>
      </c>
      <c r="D18" s="64">
        <v>137840</v>
      </c>
      <c r="E18" s="64">
        <v>170559.88</v>
      </c>
      <c r="F18" s="65">
        <f t="shared" si="1"/>
        <v>32719.880000000005</v>
      </c>
      <c r="G18" s="66">
        <f t="shared" si="0"/>
        <v>0.23737579802669764</v>
      </c>
      <c r="H18" s="64">
        <f>H19</f>
        <v>202000</v>
      </c>
      <c r="I18" s="67">
        <f t="shared" si="2"/>
        <v>64160</v>
      </c>
      <c r="J18" s="68">
        <f t="shared" si="3"/>
        <v>1.465467208357516</v>
      </c>
    </row>
    <row r="19" spans="1:10" x14ac:dyDescent="0.25">
      <c r="A19" s="1"/>
      <c r="B19" s="25" t="s">
        <v>10</v>
      </c>
      <c r="C19" s="26" t="s">
        <v>24</v>
      </c>
      <c r="D19" s="31">
        <v>60000</v>
      </c>
      <c r="E19" s="31">
        <v>170559.88</v>
      </c>
      <c r="F19" s="132">
        <f t="shared" si="1"/>
        <v>110559.88</v>
      </c>
      <c r="G19" s="30">
        <f t="shared" si="0"/>
        <v>1.8426646666666668</v>
      </c>
      <c r="H19" s="31">
        <v>202000</v>
      </c>
      <c r="I19" s="69">
        <f t="shared" si="2"/>
        <v>142000</v>
      </c>
      <c r="J19" s="33">
        <f t="shared" si="3"/>
        <v>3.3666666666666667</v>
      </c>
    </row>
    <row r="20" spans="1:10" ht="15.75" thickBot="1" x14ac:dyDescent="0.3">
      <c r="A20" s="1"/>
      <c r="B20" s="70" t="s">
        <v>10</v>
      </c>
      <c r="C20" s="71" t="s">
        <v>25</v>
      </c>
      <c r="D20" s="72">
        <v>77840</v>
      </c>
      <c r="E20" s="72">
        <v>0</v>
      </c>
      <c r="F20" s="73">
        <f t="shared" si="1"/>
        <v>-77840</v>
      </c>
      <c r="G20" s="74">
        <f t="shared" si="0"/>
        <v>-1</v>
      </c>
      <c r="H20" s="72" t="s">
        <v>10</v>
      </c>
      <c r="I20" s="75" t="s">
        <v>10</v>
      </c>
      <c r="J20" s="76" t="s">
        <v>10</v>
      </c>
    </row>
    <row r="21" spans="1:10" x14ac:dyDescent="0.25">
      <c r="A21" s="1"/>
      <c r="B21" s="77">
        <v>11</v>
      </c>
      <c r="C21" s="78" t="s">
        <v>26</v>
      </c>
      <c r="D21" s="79">
        <v>324500</v>
      </c>
      <c r="E21" s="79">
        <v>287273</v>
      </c>
      <c r="F21" s="80">
        <f t="shared" si="1"/>
        <v>-37227</v>
      </c>
      <c r="G21" s="21">
        <f t="shared" si="0"/>
        <v>-0.1147211093990755</v>
      </c>
      <c r="H21" s="79">
        <f>SUM(H22:H24)</f>
        <v>137000</v>
      </c>
      <c r="I21" s="81">
        <f t="shared" si="2"/>
        <v>-187500</v>
      </c>
      <c r="J21" s="82">
        <f t="shared" si="3"/>
        <v>0.42218798151001541</v>
      </c>
    </row>
    <row r="22" spans="1:10" x14ac:dyDescent="0.25">
      <c r="A22" s="1"/>
      <c r="B22" s="25" t="s">
        <v>10</v>
      </c>
      <c r="C22" s="26" t="s">
        <v>27</v>
      </c>
      <c r="D22" s="31">
        <v>180000</v>
      </c>
      <c r="E22" s="31">
        <v>170213</v>
      </c>
      <c r="F22" s="83">
        <f t="shared" si="1"/>
        <v>-9787</v>
      </c>
      <c r="G22" s="30">
        <f t="shared" si="0"/>
        <v>-5.4372222222222225E-2</v>
      </c>
      <c r="H22" s="31" t="s">
        <v>10</v>
      </c>
      <c r="I22" s="69" t="s">
        <v>10</v>
      </c>
      <c r="J22" s="33" t="s">
        <v>10</v>
      </c>
    </row>
    <row r="23" spans="1:10" x14ac:dyDescent="0.25">
      <c r="A23" s="1"/>
      <c r="B23" s="25" t="s">
        <v>10</v>
      </c>
      <c r="C23" s="26" t="s">
        <v>28</v>
      </c>
      <c r="D23" s="31">
        <v>75000</v>
      </c>
      <c r="E23" s="31">
        <v>75000</v>
      </c>
      <c r="F23" s="83">
        <f t="shared" si="1"/>
        <v>0</v>
      </c>
      <c r="G23" s="30">
        <f t="shared" si="0"/>
        <v>0</v>
      </c>
      <c r="H23" s="31">
        <v>75000</v>
      </c>
      <c r="I23" s="69">
        <f t="shared" si="2"/>
        <v>0</v>
      </c>
      <c r="J23" s="33">
        <f t="shared" si="3"/>
        <v>1</v>
      </c>
    </row>
    <row r="24" spans="1:10" ht="15.75" thickBot="1" x14ac:dyDescent="0.3">
      <c r="A24" s="1"/>
      <c r="B24" s="43" t="s">
        <v>10</v>
      </c>
      <c r="C24" s="44" t="s">
        <v>29</v>
      </c>
      <c r="D24" s="84">
        <v>69500</v>
      </c>
      <c r="E24" s="84">
        <v>42060</v>
      </c>
      <c r="F24" s="85">
        <f t="shared" si="1"/>
        <v>-27440</v>
      </c>
      <c r="G24" s="39">
        <f t="shared" si="0"/>
        <v>-0.39482014388489206</v>
      </c>
      <c r="H24" s="84">
        <v>62000</v>
      </c>
      <c r="I24" s="48">
        <f t="shared" si="2"/>
        <v>-7500</v>
      </c>
      <c r="J24" s="49">
        <f t="shared" si="3"/>
        <v>0.8920863309352518</v>
      </c>
    </row>
    <row r="25" spans="1:10" ht="15.75" thickBot="1" x14ac:dyDescent="0.3">
      <c r="A25" s="1"/>
      <c r="B25" s="86">
        <v>12</v>
      </c>
      <c r="C25" s="87" t="s">
        <v>30</v>
      </c>
      <c r="D25" s="88">
        <v>150000</v>
      </c>
      <c r="E25" s="88">
        <v>140400</v>
      </c>
      <c r="F25" s="89">
        <f>E25-D25</f>
        <v>-9600</v>
      </c>
      <c r="G25" s="90">
        <f>F25/D25</f>
        <v>-6.4000000000000001E-2</v>
      </c>
      <c r="H25" s="88">
        <v>200000</v>
      </c>
      <c r="I25" s="91">
        <f t="shared" si="2"/>
        <v>50000</v>
      </c>
      <c r="J25" s="92">
        <f t="shared" si="3"/>
        <v>1.3333333333333333</v>
      </c>
    </row>
    <row r="26" spans="1:10" x14ac:dyDescent="0.25">
      <c r="A26" s="1"/>
      <c r="B26" s="77">
        <v>13</v>
      </c>
      <c r="C26" s="93" t="s">
        <v>31</v>
      </c>
      <c r="D26" s="94">
        <v>415000</v>
      </c>
      <c r="E26" s="94">
        <v>340804</v>
      </c>
      <c r="F26" s="95">
        <f>E26-D26</f>
        <v>-74196</v>
      </c>
      <c r="G26" s="96">
        <f>F26/D26</f>
        <v>-0.1787855421686747</v>
      </c>
      <c r="H26" s="142">
        <f>SUM(H27:H30)</f>
        <v>50000</v>
      </c>
      <c r="I26" s="97">
        <f t="shared" si="2"/>
        <v>-365000</v>
      </c>
      <c r="J26" s="82">
        <f t="shared" si="3"/>
        <v>0.12048192771084337</v>
      </c>
    </row>
    <row r="27" spans="1:10" x14ac:dyDescent="0.25">
      <c r="A27" s="1"/>
      <c r="B27" s="25" t="s">
        <v>10</v>
      </c>
      <c r="C27" s="98" t="s">
        <v>32</v>
      </c>
      <c r="D27" s="99">
        <v>220000</v>
      </c>
      <c r="E27" s="99">
        <v>170213</v>
      </c>
      <c r="F27" s="100">
        <f>E27-D27</f>
        <v>-49787</v>
      </c>
      <c r="G27" s="101">
        <f>F27/D27</f>
        <v>-0.22630454545454545</v>
      </c>
      <c r="H27" s="28" t="s">
        <v>10</v>
      </c>
      <c r="I27" s="102" t="s">
        <v>10</v>
      </c>
      <c r="J27" s="33" t="s">
        <v>10</v>
      </c>
    </row>
    <row r="28" spans="1:10" x14ac:dyDescent="0.25">
      <c r="A28" s="1"/>
      <c r="B28" s="25" t="s">
        <v>10</v>
      </c>
      <c r="C28" s="98" t="s">
        <v>33</v>
      </c>
      <c r="D28" s="99">
        <v>30000</v>
      </c>
      <c r="E28" s="99">
        <v>0</v>
      </c>
      <c r="F28" s="100">
        <f>E28-D28</f>
        <v>-30000</v>
      </c>
      <c r="G28" s="101">
        <f>F28/D28</f>
        <v>-1</v>
      </c>
      <c r="H28" s="28">
        <v>40000</v>
      </c>
      <c r="I28" s="102">
        <f t="shared" si="2"/>
        <v>10000</v>
      </c>
      <c r="J28" s="33">
        <f t="shared" si="3"/>
        <v>1.3333333333333333</v>
      </c>
    </row>
    <row r="29" spans="1:10" x14ac:dyDescent="0.25">
      <c r="A29" s="1"/>
      <c r="B29" s="103" t="s">
        <v>10</v>
      </c>
      <c r="C29" s="104" t="s">
        <v>34</v>
      </c>
      <c r="D29" s="99">
        <v>165000</v>
      </c>
      <c r="E29" s="99">
        <v>165000</v>
      </c>
      <c r="F29" s="100">
        <f>E29-D29</f>
        <v>0</v>
      </c>
      <c r="G29" s="101">
        <f>F29/D29</f>
        <v>0</v>
      </c>
      <c r="H29" s="28" t="s">
        <v>10</v>
      </c>
      <c r="I29" s="105" t="s">
        <v>10</v>
      </c>
      <c r="J29" s="106" t="s">
        <v>10</v>
      </c>
    </row>
    <row r="30" spans="1:10" ht="15.75" thickBot="1" x14ac:dyDescent="0.3">
      <c r="A30" s="1"/>
      <c r="B30" s="34" t="s">
        <v>10</v>
      </c>
      <c r="C30" s="107" t="s">
        <v>35</v>
      </c>
      <c r="D30" s="108" t="s">
        <v>10</v>
      </c>
      <c r="E30" s="108" t="s">
        <v>10</v>
      </c>
      <c r="F30" s="109" t="s">
        <v>10</v>
      </c>
      <c r="G30" s="110" t="s">
        <v>10</v>
      </c>
      <c r="H30" s="37">
        <v>10000</v>
      </c>
      <c r="I30" s="111" t="s">
        <v>10</v>
      </c>
      <c r="J30" s="42" t="s">
        <v>10</v>
      </c>
    </row>
    <row r="31" spans="1:10" ht="15.75" thickBot="1" x14ac:dyDescent="0.3">
      <c r="A31" s="1"/>
      <c r="B31" s="43">
        <v>14</v>
      </c>
      <c r="C31" s="44" t="s">
        <v>36</v>
      </c>
      <c r="D31" s="112">
        <v>100000</v>
      </c>
      <c r="E31" s="112">
        <v>24346.2</v>
      </c>
      <c r="F31" s="113">
        <f t="shared" si="1"/>
        <v>-75653.8</v>
      </c>
      <c r="G31" s="114">
        <f t="shared" si="0"/>
        <v>-0.75653800000000004</v>
      </c>
      <c r="H31" s="112">
        <v>100000</v>
      </c>
      <c r="I31" s="48">
        <f t="shared" si="2"/>
        <v>0</v>
      </c>
      <c r="J31" s="49">
        <f t="shared" si="3"/>
        <v>1</v>
      </c>
    </row>
    <row r="32" spans="1:10" ht="30" x14ac:dyDescent="0.25">
      <c r="A32" s="1"/>
      <c r="B32" s="77">
        <v>15</v>
      </c>
      <c r="C32" s="78" t="s">
        <v>37</v>
      </c>
      <c r="D32" s="79">
        <v>240000</v>
      </c>
      <c r="E32" s="79">
        <v>108906</v>
      </c>
      <c r="F32" s="115">
        <f t="shared" si="1"/>
        <v>-131094</v>
      </c>
      <c r="G32" s="116">
        <f t="shared" si="0"/>
        <v>-0.54622499999999996</v>
      </c>
      <c r="H32" s="79">
        <f>SUM(H33:H37)</f>
        <v>173000</v>
      </c>
      <c r="I32" s="81">
        <f t="shared" si="2"/>
        <v>-67000</v>
      </c>
      <c r="J32" s="82">
        <f t="shared" si="3"/>
        <v>0.72083333333333333</v>
      </c>
    </row>
    <row r="33" spans="1:10" x14ac:dyDescent="0.25">
      <c r="A33" s="1"/>
      <c r="B33" s="62" t="s">
        <v>10</v>
      </c>
      <c r="C33" s="63" t="s">
        <v>38</v>
      </c>
      <c r="D33" s="117">
        <v>100000</v>
      </c>
      <c r="E33" s="117">
        <v>0</v>
      </c>
      <c r="F33" s="118">
        <f t="shared" si="1"/>
        <v>-100000</v>
      </c>
      <c r="G33" s="119">
        <f t="shared" si="0"/>
        <v>-1</v>
      </c>
      <c r="H33" s="117">
        <v>50000</v>
      </c>
      <c r="I33" s="67">
        <f t="shared" si="2"/>
        <v>-50000</v>
      </c>
      <c r="J33" s="68">
        <f t="shared" si="3"/>
        <v>0.5</v>
      </c>
    </row>
    <row r="34" spans="1:10" x14ac:dyDescent="0.25">
      <c r="A34" s="1"/>
      <c r="B34" s="62" t="s">
        <v>10</v>
      </c>
      <c r="C34" s="63" t="s">
        <v>39</v>
      </c>
      <c r="D34" s="117">
        <v>130000</v>
      </c>
      <c r="E34" s="117">
        <v>86000</v>
      </c>
      <c r="F34" s="118">
        <f t="shared" si="1"/>
        <v>-44000</v>
      </c>
      <c r="G34" s="119">
        <f t="shared" si="0"/>
        <v>-0.33846153846153848</v>
      </c>
      <c r="H34" s="117">
        <v>110000</v>
      </c>
      <c r="I34" s="67">
        <f t="shared" si="2"/>
        <v>-20000</v>
      </c>
      <c r="J34" s="68">
        <f t="shared" si="3"/>
        <v>0.84615384615384615</v>
      </c>
    </row>
    <row r="35" spans="1:10" x14ac:dyDescent="0.25">
      <c r="A35" s="1"/>
      <c r="B35" s="62" t="s">
        <v>10</v>
      </c>
      <c r="C35" s="63" t="s">
        <v>40</v>
      </c>
      <c r="D35" s="117">
        <v>0</v>
      </c>
      <c r="E35" s="117">
        <v>8000</v>
      </c>
      <c r="F35" s="133">
        <f t="shared" si="1"/>
        <v>8000</v>
      </c>
      <c r="G35" s="119" t="s">
        <v>10</v>
      </c>
      <c r="H35" s="117" t="s">
        <v>10</v>
      </c>
      <c r="I35" s="67" t="s">
        <v>10</v>
      </c>
      <c r="J35" s="68" t="s">
        <v>10</v>
      </c>
    </row>
    <row r="36" spans="1:10" x14ac:dyDescent="0.25">
      <c r="A36" s="1"/>
      <c r="B36" s="62" t="s">
        <v>10</v>
      </c>
      <c r="C36" s="63" t="s">
        <v>41</v>
      </c>
      <c r="D36" s="117">
        <v>0</v>
      </c>
      <c r="E36" s="117">
        <v>6000</v>
      </c>
      <c r="F36" s="133">
        <f t="shared" si="1"/>
        <v>6000</v>
      </c>
      <c r="G36" s="119"/>
      <c r="H36" s="117" t="s">
        <v>10</v>
      </c>
      <c r="I36" s="67" t="s">
        <v>10</v>
      </c>
      <c r="J36" s="68" t="s">
        <v>10</v>
      </c>
    </row>
    <row r="37" spans="1:10" ht="15.75" thickBot="1" x14ac:dyDescent="0.3">
      <c r="A37" s="1"/>
      <c r="B37" s="57" t="s">
        <v>10</v>
      </c>
      <c r="C37" s="58" t="s">
        <v>42</v>
      </c>
      <c r="D37" s="120">
        <v>10000</v>
      </c>
      <c r="E37" s="120">
        <v>8906</v>
      </c>
      <c r="F37" s="121">
        <f t="shared" si="1"/>
        <v>-1094</v>
      </c>
      <c r="G37" s="122">
        <f t="shared" si="0"/>
        <v>-0.1094</v>
      </c>
      <c r="H37" s="120">
        <v>13000</v>
      </c>
      <c r="I37" s="60" t="s">
        <v>10</v>
      </c>
      <c r="J37" s="61" t="s">
        <v>10</v>
      </c>
    </row>
    <row r="38" spans="1:10" x14ac:dyDescent="0.25">
      <c r="A38" s="1"/>
      <c r="B38" s="77">
        <v>16</v>
      </c>
      <c r="C38" s="78" t="s">
        <v>43</v>
      </c>
      <c r="D38" s="79">
        <v>65000</v>
      </c>
      <c r="E38" s="79">
        <v>99715.329999999987</v>
      </c>
      <c r="F38" s="115">
        <f t="shared" si="1"/>
        <v>34715.329999999987</v>
      </c>
      <c r="G38" s="116">
        <f t="shared" si="0"/>
        <v>0.53408199999999983</v>
      </c>
      <c r="H38" s="79">
        <f>SUM(H39:H40)</f>
        <v>100000</v>
      </c>
      <c r="I38" s="81">
        <f t="shared" si="2"/>
        <v>35000</v>
      </c>
      <c r="J38" s="82">
        <f t="shared" si="3"/>
        <v>1.5384615384615385</v>
      </c>
    </row>
    <row r="39" spans="1:10" x14ac:dyDescent="0.25">
      <c r="A39" s="1"/>
      <c r="B39" s="62" t="s">
        <v>10</v>
      </c>
      <c r="C39" s="63" t="s">
        <v>44</v>
      </c>
      <c r="D39" s="117">
        <v>36000</v>
      </c>
      <c r="E39" s="117">
        <v>52500</v>
      </c>
      <c r="F39" s="118">
        <f t="shared" si="1"/>
        <v>16500</v>
      </c>
      <c r="G39" s="119">
        <f t="shared" si="0"/>
        <v>0.45833333333333331</v>
      </c>
      <c r="H39" s="117">
        <v>50000</v>
      </c>
      <c r="I39" s="67">
        <f t="shared" si="2"/>
        <v>14000</v>
      </c>
      <c r="J39" s="68">
        <f t="shared" si="3"/>
        <v>1.3888888888888888</v>
      </c>
    </row>
    <row r="40" spans="1:10" ht="15.75" thickBot="1" x14ac:dyDescent="0.3">
      <c r="A40" s="1"/>
      <c r="B40" s="62" t="s">
        <v>10</v>
      </c>
      <c r="C40" s="63" t="s">
        <v>45</v>
      </c>
      <c r="D40" s="117">
        <v>29000</v>
      </c>
      <c r="E40" s="117">
        <v>47215.329999999994</v>
      </c>
      <c r="F40" s="118">
        <f t="shared" si="1"/>
        <v>18215.329999999994</v>
      </c>
      <c r="G40" s="119">
        <f t="shared" si="0"/>
        <v>0.62811482758620674</v>
      </c>
      <c r="H40" s="117">
        <v>50000</v>
      </c>
      <c r="I40" s="67">
        <f t="shared" si="2"/>
        <v>21000</v>
      </c>
      <c r="J40" s="68">
        <f t="shared" si="3"/>
        <v>1.7241379310344827</v>
      </c>
    </row>
    <row r="41" spans="1:10" ht="15.75" thickBot="1" x14ac:dyDescent="0.3">
      <c r="A41" s="1"/>
      <c r="B41" s="50">
        <v>17</v>
      </c>
      <c r="C41" s="51" t="s">
        <v>46</v>
      </c>
      <c r="D41" s="52">
        <f>ROUND(58794*1.15,0)</f>
        <v>67613</v>
      </c>
      <c r="E41" s="52">
        <v>64062.12</v>
      </c>
      <c r="F41" s="123">
        <f t="shared" si="1"/>
        <v>-3550.8799999999974</v>
      </c>
      <c r="G41" s="124">
        <f t="shared" si="0"/>
        <v>-5.2517711091062333E-2</v>
      </c>
      <c r="H41" s="52">
        <v>103000</v>
      </c>
      <c r="I41" s="55">
        <f t="shared" si="2"/>
        <v>35387</v>
      </c>
      <c r="J41" s="56">
        <f t="shared" si="3"/>
        <v>1.5233756821912945</v>
      </c>
    </row>
    <row r="42" spans="1:10" ht="15.75" thickBot="1" x14ac:dyDescent="0.3">
      <c r="A42" s="1"/>
      <c r="B42" s="50">
        <v>18</v>
      </c>
      <c r="C42" s="51" t="s">
        <v>47</v>
      </c>
      <c r="D42" s="52">
        <v>139000</v>
      </c>
      <c r="E42" s="52">
        <v>131182.90000000002</v>
      </c>
      <c r="F42" s="123">
        <f t="shared" si="1"/>
        <v>-7817.0999999999767</v>
      </c>
      <c r="G42" s="124">
        <f t="shared" si="0"/>
        <v>-5.6238129496402708E-2</v>
      </c>
      <c r="H42" s="52">
        <v>114000</v>
      </c>
      <c r="I42" s="55">
        <f t="shared" si="2"/>
        <v>-25000</v>
      </c>
      <c r="J42" s="56">
        <f t="shared" si="3"/>
        <v>0.82014388489208634</v>
      </c>
    </row>
    <row r="43" spans="1:10" ht="15.75" thickBot="1" x14ac:dyDescent="0.3">
      <c r="A43" s="1"/>
      <c r="B43" s="50">
        <v>19</v>
      </c>
      <c r="C43" s="51" t="s">
        <v>48</v>
      </c>
      <c r="D43" s="52">
        <v>1700200</v>
      </c>
      <c r="E43" s="52">
        <v>1645200</v>
      </c>
      <c r="F43" s="123">
        <f t="shared" si="1"/>
        <v>-55000</v>
      </c>
      <c r="G43" s="124">
        <f t="shared" si="0"/>
        <v>-3.2349135395835782E-2</v>
      </c>
      <c r="H43" s="52">
        <v>1645200</v>
      </c>
      <c r="I43" s="55">
        <f t="shared" si="2"/>
        <v>-55000</v>
      </c>
      <c r="J43" s="56">
        <f t="shared" si="3"/>
        <v>0.96765086460416416</v>
      </c>
    </row>
    <row r="44" spans="1:10" ht="15.75" thickBot="1" x14ac:dyDescent="0.3">
      <c r="A44" s="1"/>
      <c r="B44" s="50">
        <v>20</v>
      </c>
      <c r="C44" s="51" t="s">
        <v>49</v>
      </c>
      <c r="D44" s="52">
        <v>50000</v>
      </c>
      <c r="E44" s="52">
        <v>58460</v>
      </c>
      <c r="F44" s="123">
        <f t="shared" si="1"/>
        <v>8460</v>
      </c>
      <c r="G44" s="124">
        <f t="shared" si="0"/>
        <v>0.16919999999999999</v>
      </c>
      <c r="H44" s="52">
        <v>50000</v>
      </c>
      <c r="I44" s="55">
        <f t="shared" si="2"/>
        <v>0</v>
      </c>
      <c r="J44" s="56">
        <f t="shared" si="3"/>
        <v>1</v>
      </c>
    </row>
    <row r="45" spans="1:10" ht="15.75" thickBot="1" x14ac:dyDescent="0.3">
      <c r="A45" s="1"/>
      <c r="B45" s="57">
        <v>21</v>
      </c>
      <c r="C45" s="58" t="s">
        <v>50</v>
      </c>
      <c r="D45" s="59">
        <v>50000</v>
      </c>
      <c r="E45" s="59">
        <v>0</v>
      </c>
      <c r="F45" s="121">
        <f t="shared" si="1"/>
        <v>-50000</v>
      </c>
      <c r="G45" s="122">
        <f t="shared" si="0"/>
        <v>-1</v>
      </c>
      <c r="H45" s="59">
        <v>75000</v>
      </c>
      <c r="I45" s="60">
        <f t="shared" si="2"/>
        <v>25000</v>
      </c>
      <c r="J45" s="61">
        <f t="shared" si="3"/>
        <v>1.5</v>
      </c>
    </row>
    <row r="46" spans="1:10" ht="15.75" thickBot="1" x14ac:dyDescent="0.3">
      <c r="A46" s="1"/>
      <c r="B46" s="50">
        <v>22</v>
      </c>
      <c r="C46" s="51" t="s">
        <v>51</v>
      </c>
      <c r="D46" s="52"/>
      <c r="E46" s="52">
        <v>2848.4</v>
      </c>
      <c r="F46" s="123">
        <f t="shared" si="1"/>
        <v>2848.4</v>
      </c>
      <c r="G46" s="125" t="s">
        <v>10</v>
      </c>
      <c r="H46" s="52">
        <v>3000</v>
      </c>
      <c r="I46" s="55">
        <f t="shared" si="2"/>
        <v>3000</v>
      </c>
      <c r="J46" s="56" t="s">
        <v>10</v>
      </c>
    </row>
    <row r="47" spans="1:10" ht="15.75" thickBot="1" x14ac:dyDescent="0.3">
      <c r="A47" s="1"/>
      <c r="B47" s="50">
        <v>23</v>
      </c>
      <c r="C47" s="51" t="s">
        <v>56</v>
      </c>
      <c r="D47" s="52"/>
      <c r="E47" s="52"/>
      <c r="F47" s="123" t="s">
        <v>10</v>
      </c>
      <c r="G47" s="125" t="s">
        <v>10</v>
      </c>
      <c r="H47" s="52">
        <v>120000</v>
      </c>
      <c r="I47" s="55" t="s">
        <v>10</v>
      </c>
      <c r="J47" s="56" t="s">
        <v>10</v>
      </c>
    </row>
    <row r="48" spans="1:10" x14ac:dyDescent="0.25">
      <c r="A48" s="1"/>
      <c r="B48" s="126"/>
      <c r="C48" s="127"/>
      <c r="D48" s="1"/>
      <c r="E48" s="4"/>
    </row>
    <row r="49" spans="3:8" x14ac:dyDescent="0.25">
      <c r="C49" s="128" t="s">
        <v>52</v>
      </c>
      <c r="D49" s="129">
        <f>D4/12/64</f>
        <v>8509.1901041666661</v>
      </c>
      <c r="E49" s="129">
        <f>E4/12/64</f>
        <v>8233.3877343750009</v>
      </c>
      <c r="F49" s="129"/>
      <c r="G49" s="129"/>
      <c r="H49" s="130">
        <f>H4/64/12</f>
        <v>8470.0880206833699</v>
      </c>
    </row>
  </sheetData>
  <mergeCells count="3">
    <mergeCell ref="B2:C3"/>
    <mergeCell ref="B4:C4"/>
    <mergeCell ref="I2:J2"/>
  </mergeCells>
  <pageMargins left="0.25" right="0.25" top="0.75" bottom="0.75" header="0.3" footer="0.3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2016-02-04T08:20:02Z</dcterms:modified>
</cp:coreProperties>
</file>